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drawings/drawing5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135" windowWidth="18915" windowHeight="11760" tabRatio="708"/>
  </bookViews>
  <sheets>
    <sheet name="Portada" sheetId="21" r:id="rId1"/>
    <sheet name="Nombres científicos" sheetId="26" r:id="rId2"/>
    <sheet name="Parque Ciudad Quesada" sheetId="14" r:id="rId3"/>
    <sheet name="RESUMEN" sheetId="20" r:id="rId4"/>
    <sheet name="Gráficos" sheetId="25" r:id="rId5"/>
    <sheet name="Uso actual parques" sheetId="29" r:id="rId6"/>
    <sheet name="Mapa Zona de vida e hidrología" sheetId="28" r:id="rId7"/>
    <sheet name="Mapa Parque Ciudad Quesada" sheetId="31" r:id="rId8"/>
    <sheet name="Especies remplazo" sheetId="44" r:id="rId9"/>
  </sheets>
  <calcPr calcId="145621" refMode="R1C1" iterate="1"/>
</workbook>
</file>

<file path=xl/calcChain.xml><?xml version="1.0" encoding="utf-8"?>
<calcChain xmlns="http://schemas.openxmlformats.org/spreadsheetml/2006/main">
  <c r="AP56" i="14" l="1"/>
  <c r="AP58" i="14"/>
  <c r="AP59" i="14"/>
  <c r="AP60" i="14"/>
  <c r="AP61" i="14"/>
  <c r="AP62" i="14"/>
  <c r="AP64" i="14"/>
  <c r="AP66" i="14"/>
  <c r="AP67" i="14"/>
  <c r="AP68" i="14"/>
  <c r="AP69" i="14"/>
  <c r="AP70" i="14"/>
  <c r="AP72" i="14"/>
  <c r="AP74" i="14"/>
  <c r="AP75" i="14"/>
  <c r="AP76" i="14"/>
  <c r="AP77" i="14"/>
  <c r="AP78" i="14"/>
  <c r="AP82" i="14"/>
  <c r="AP84" i="14"/>
  <c r="AO56" i="14"/>
  <c r="AO58" i="14"/>
  <c r="AO59" i="14"/>
  <c r="AO60" i="14"/>
  <c r="AO61" i="14"/>
  <c r="AO62" i="14"/>
  <c r="AO63" i="14"/>
  <c r="AP63" i="14" s="1"/>
  <c r="AO64" i="14"/>
  <c r="AO65" i="14"/>
  <c r="AP65" i="14" s="1"/>
  <c r="AO66" i="14"/>
  <c r="AO67" i="14"/>
  <c r="AO68" i="14"/>
  <c r="AO69" i="14"/>
  <c r="AO70" i="14"/>
  <c r="AO72" i="14"/>
  <c r="AO73" i="14"/>
  <c r="AP73" i="14" s="1"/>
  <c r="AO74" i="14"/>
  <c r="AO75" i="14"/>
  <c r="AO76" i="14"/>
  <c r="AO77" i="14"/>
  <c r="AO78" i="14"/>
  <c r="AO79" i="14"/>
  <c r="AP79" i="14" s="1"/>
  <c r="AO81" i="14"/>
  <c r="AP81" i="14" s="1"/>
  <c r="AO82" i="14"/>
  <c r="AO84" i="14"/>
  <c r="AO85" i="14"/>
  <c r="AP85" i="14" s="1"/>
  <c r="B3" i="29" l="1"/>
  <c r="AN58" i="14" l="1"/>
  <c r="AN59" i="14"/>
  <c r="AN60" i="14"/>
  <c r="AN61" i="14"/>
  <c r="AN62" i="14"/>
  <c r="AN63" i="14"/>
  <c r="AN65" i="14"/>
  <c r="AN66" i="14"/>
  <c r="AN67" i="14"/>
  <c r="AN68" i="14"/>
  <c r="AN69" i="14"/>
  <c r="AN70" i="14"/>
  <c r="AN72" i="14"/>
  <c r="AN73" i="14"/>
  <c r="AN74" i="14"/>
  <c r="AN76" i="14"/>
  <c r="AN77" i="14"/>
  <c r="AN78" i="14"/>
  <c r="AN79" i="14"/>
  <c r="AN82" i="14"/>
  <c r="AN84" i="14"/>
  <c r="AN85" i="14"/>
  <c r="AN55" i="14"/>
  <c r="AM55" i="14"/>
  <c r="AO55" i="14" s="1"/>
  <c r="AP55" i="14" s="1"/>
  <c r="AM56" i="14"/>
  <c r="AN56" i="14" s="1"/>
  <c r="AM57" i="14"/>
  <c r="AO57" i="14" s="1"/>
  <c r="AP57" i="14" s="1"/>
  <c r="AM58" i="14"/>
  <c r="AM59" i="14"/>
  <c r="AM60" i="14"/>
  <c r="AM61" i="14"/>
  <c r="AM62" i="14"/>
  <c r="AM63" i="14"/>
  <c r="AM64" i="14"/>
  <c r="AN64" i="14" s="1"/>
  <c r="AM65" i="14"/>
  <c r="AM66" i="14"/>
  <c r="AM67" i="14"/>
  <c r="AM68" i="14"/>
  <c r="AM69" i="14"/>
  <c r="AM70" i="14"/>
  <c r="AM71" i="14"/>
  <c r="AO71" i="14" s="1"/>
  <c r="AP71" i="14" s="1"/>
  <c r="AM72" i="14"/>
  <c r="AM73" i="14"/>
  <c r="AM74" i="14"/>
  <c r="AM75" i="14"/>
  <c r="AN75" i="14" s="1"/>
  <c r="AM76" i="14"/>
  <c r="AM77" i="14"/>
  <c r="AM78" i="14"/>
  <c r="AM79" i="14"/>
  <c r="AM80" i="14"/>
  <c r="AO80" i="14" s="1"/>
  <c r="AP80" i="14" s="1"/>
  <c r="AM81" i="14"/>
  <c r="AN81" i="14" s="1"/>
  <c r="AM82" i="14"/>
  <c r="AM83" i="14"/>
  <c r="AO83" i="14" s="1"/>
  <c r="AP83" i="14" s="1"/>
  <c r="AM84" i="14"/>
  <c r="AM85" i="14"/>
  <c r="AN83" i="14" l="1"/>
  <c r="AN71" i="14"/>
  <c r="AN57" i="14"/>
  <c r="AN80" i="14"/>
  <c r="AH41" i="14"/>
  <c r="AG41" i="14"/>
  <c r="AF41" i="14"/>
  <c r="AE41" i="14"/>
  <c r="AD41" i="14"/>
  <c r="AC41" i="14"/>
  <c r="AQ17" i="14"/>
  <c r="AQ18" i="14"/>
  <c r="AQ19" i="14"/>
  <c r="AQ20" i="14"/>
  <c r="AQ21" i="14"/>
  <c r="AQ22" i="14"/>
  <c r="AQ23" i="14"/>
  <c r="AQ24" i="14"/>
  <c r="AQ25" i="14"/>
  <c r="AQ26" i="14"/>
  <c r="AQ27" i="14"/>
  <c r="AQ28" i="14"/>
  <c r="AQ29" i="14"/>
  <c r="AQ30" i="14"/>
  <c r="AQ31" i="14"/>
  <c r="AQ32" i="14"/>
  <c r="AQ33" i="14"/>
  <c r="AQ34" i="14"/>
  <c r="AQ35" i="14"/>
  <c r="AQ36" i="14"/>
  <c r="AQ37" i="14"/>
  <c r="AQ38" i="14"/>
  <c r="AQ39" i="14"/>
  <c r="AQ40" i="14"/>
  <c r="AQ16" i="14"/>
  <c r="H108" i="14" l="1"/>
  <c r="AP11" i="14" l="1"/>
  <c r="AP12" i="14"/>
  <c r="AP13" i="14"/>
  <c r="AP14" i="14"/>
  <c r="AP15" i="14"/>
  <c r="AP16" i="14"/>
  <c r="AP17" i="14"/>
  <c r="AP18" i="14"/>
  <c r="AP19" i="14"/>
  <c r="AP20" i="14"/>
  <c r="AP21" i="14"/>
  <c r="AP22" i="14"/>
  <c r="AP23" i="14"/>
  <c r="AP24" i="14"/>
  <c r="AP25" i="14"/>
  <c r="AP26" i="14"/>
  <c r="AP27" i="14"/>
  <c r="AP28" i="14"/>
  <c r="AP29" i="14"/>
  <c r="AP30" i="14"/>
  <c r="AP31" i="14"/>
  <c r="AP32" i="14"/>
  <c r="AP33" i="14"/>
  <c r="AP34" i="14"/>
  <c r="AP35" i="14"/>
  <c r="AP36" i="14"/>
  <c r="AP37" i="14"/>
  <c r="AP38" i="14"/>
  <c r="AP39" i="14"/>
  <c r="AP40" i="14"/>
  <c r="AP10" i="14"/>
  <c r="AU11" i="14" l="1"/>
  <c r="AV11" i="14" s="1"/>
  <c r="AU12" i="14"/>
  <c r="AV12" i="14" s="1"/>
  <c r="AU13" i="14"/>
  <c r="AV13" i="14" s="1"/>
  <c r="AU14" i="14"/>
  <c r="AV14" i="14" s="1"/>
  <c r="AU15" i="14"/>
  <c r="AU16" i="14"/>
  <c r="AU17" i="14"/>
  <c r="AU18" i="14"/>
  <c r="AU19" i="14"/>
  <c r="AV19" i="14" s="1"/>
  <c r="AU20" i="14"/>
  <c r="AV20" i="14" s="1"/>
  <c r="AU21" i="14"/>
  <c r="AV21" i="14" s="1"/>
  <c r="AU22" i="14"/>
  <c r="AV22" i="14" s="1"/>
  <c r="AU23" i="14"/>
  <c r="AU24" i="14"/>
  <c r="AU25" i="14"/>
  <c r="AU26" i="14"/>
  <c r="AU27" i="14"/>
  <c r="AV27" i="14" s="1"/>
  <c r="AU28" i="14"/>
  <c r="AV28" i="14" s="1"/>
  <c r="AU29" i="14"/>
  <c r="AV29" i="14" s="1"/>
  <c r="AU30" i="14"/>
  <c r="AV30" i="14" s="1"/>
  <c r="AU31" i="14"/>
  <c r="AU32" i="14"/>
  <c r="AU33" i="14"/>
  <c r="AU34" i="14"/>
  <c r="AU35" i="14"/>
  <c r="AV35" i="14" s="1"/>
  <c r="AU36" i="14"/>
  <c r="AV36" i="14" s="1"/>
  <c r="AU37" i="14"/>
  <c r="AV37" i="14" s="1"/>
  <c r="AU38" i="14"/>
  <c r="AV38" i="14" s="1"/>
  <c r="AU39" i="14"/>
  <c r="AU40" i="14"/>
  <c r="AU10" i="14"/>
  <c r="AV15" i="14"/>
  <c r="AV16" i="14"/>
  <c r="AV17" i="14"/>
  <c r="AV18" i="14"/>
  <c r="AV23" i="14"/>
  <c r="AV24" i="14"/>
  <c r="AV25" i="14"/>
  <c r="AV26" i="14"/>
  <c r="AV31" i="14"/>
  <c r="AV32" i="14"/>
  <c r="AV33" i="14"/>
  <c r="AV34" i="14"/>
  <c r="AV39" i="14"/>
  <c r="AV40" i="14"/>
  <c r="AV10" i="14" l="1"/>
  <c r="AR26" i="14" l="1"/>
  <c r="AS12" i="14"/>
  <c r="AS40" i="14"/>
  <c r="AS10" i="14"/>
  <c r="A86" i="20" l="1"/>
  <c r="N37" i="20" l="1"/>
  <c r="M37" i="20"/>
  <c r="L37" i="20"/>
  <c r="K37" i="20"/>
  <c r="AB41" i="14"/>
  <c r="Y41" i="14"/>
  <c r="X41" i="14"/>
  <c r="J37" i="20" s="1"/>
  <c r="W41" i="14"/>
  <c r="I37" i="20" s="1"/>
  <c r="V41" i="14"/>
  <c r="H37" i="20" s="1"/>
  <c r="U41" i="14"/>
  <c r="G37" i="20" s="1"/>
  <c r="T41" i="14"/>
  <c r="F37" i="20" s="1"/>
  <c r="S41" i="14"/>
  <c r="E37" i="20" s="1"/>
  <c r="R41" i="14"/>
  <c r="D37" i="20" s="1"/>
  <c r="Q41" i="14"/>
  <c r="C37" i="20" s="1"/>
  <c r="P41" i="14"/>
  <c r="B37" i="20" s="1"/>
  <c r="J38" i="20" l="1"/>
  <c r="H38" i="20"/>
  <c r="D38" i="20"/>
  <c r="L38" i="20"/>
  <c r="E38" i="20"/>
  <c r="M38" i="20"/>
  <c r="F38" i="20"/>
  <c r="N38" i="20"/>
  <c r="K38" i="20"/>
  <c r="G38" i="20"/>
  <c r="I38" i="20"/>
  <c r="B38" i="20"/>
  <c r="C38" i="20"/>
  <c r="O43" i="14"/>
  <c r="C30" i="20" s="1"/>
  <c r="C31" i="20" s="1"/>
  <c r="O42" i="14"/>
  <c r="O44" i="14" l="1"/>
  <c r="B30" i="20"/>
  <c r="D30" i="20" l="1"/>
  <c r="B31" i="20"/>
  <c r="I14" i="20"/>
  <c r="H14" i="20"/>
  <c r="C2" i="29" l="1"/>
  <c r="D31" i="20"/>
  <c r="B24" i="20"/>
  <c r="B23" i="20"/>
  <c r="I15" i="20"/>
  <c r="H15" i="20"/>
  <c r="A14" i="20"/>
  <c r="A30" i="20" s="1"/>
  <c r="A37" i="20" s="1"/>
  <c r="A15" i="20"/>
  <c r="A31" i="20" s="1"/>
  <c r="A38" i="20" s="1"/>
  <c r="A13" i="20"/>
  <c r="D2" i="29" l="1"/>
  <c r="C3" i="29"/>
  <c r="B25" i="20"/>
  <c r="C25" i="20" s="1"/>
  <c r="AQ11" i="14"/>
  <c r="AQ12" i="14"/>
  <c r="AQ13" i="14"/>
  <c r="AQ14" i="14"/>
  <c r="AQ15" i="14"/>
  <c r="AQ10" i="14"/>
  <c r="C24" i="20" l="1"/>
  <c r="E2" i="29"/>
  <c r="F2" i="29" s="1"/>
  <c r="D3" i="29"/>
  <c r="C23" i="20"/>
  <c r="H109" i="14"/>
  <c r="L14" i="20" s="1"/>
  <c r="AL11" i="14"/>
  <c r="AL12" i="14"/>
  <c r="AL13" i="14"/>
  <c r="AL14" i="14"/>
  <c r="AL15" i="14"/>
  <c r="AL16" i="14"/>
  <c r="AL17" i="14"/>
  <c r="AL18" i="14"/>
  <c r="AL19" i="14"/>
  <c r="AL20" i="14"/>
  <c r="AL21" i="14"/>
  <c r="AL22" i="14"/>
  <c r="AL23" i="14"/>
  <c r="AL24" i="14"/>
  <c r="AL25" i="14"/>
  <c r="AL26" i="14"/>
  <c r="AL27" i="14"/>
  <c r="AL28" i="14"/>
  <c r="AL29" i="14"/>
  <c r="AL30" i="14"/>
  <c r="AL31" i="14"/>
  <c r="AL32" i="14"/>
  <c r="AL33" i="14"/>
  <c r="AL34" i="14"/>
  <c r="AL35" i="14"/>
  <c r="AL36" i="14"/>
  <c r="AL37" i="14"/>
  <c r="AL38" i="14"/>
  <c r="AL39" i="14"/>
  <c r="AL40" i="14"/>
  <c r="AL10" i="14"/>
  <c r="AM40" i="14" l="1"/>
  <c r="AO40" i="14"/>
  <c r="AM39" i="14"/>
  <c r="AO39" i="14"/>
  <c r="AM34" i="14"/>
  <c r="AO34" i="14"/>
  <c r="AO26" i="14"/>
  <c r="AM26" i="14"/>
  <c r="AM18" i="14"/>
  <c r="AO18" i="14"/>
  <c r="AM33" i="14"/>
  <c r="AO33" i="14"/>
  <c r="AO25" i="14"/>
  <c r="AM25" i="14"/>
  <c r="AM17" i="14"/>
  <c r="AO17" i="14"/>
  <c r="AO16" i="14"/>
  <c r="AM16" i="14"/>
  <c r="AO15" i="14"/>
  <c r="AM15" i="14"/>
  <c r="AO38" i="14"/>
  <c r="AM38" i="14"/>
  <c r="AO22" i="14"/>
  <c r="AM22" i="14"/>
  <c r="AM37" i="14"/>
  <c r="AO37" i="14"/>
  <c r="AM29" i="14"/>
  <c r="AO29" i="14"/>
  <c r="AM21" i="14"/>
  <c r="AO21" i="14"/>
  <c r="AM13" i="14"/>
  <c r="AO13" i="14"/>
  <c r="AM32" i="14"/>
  <c r="AO32" i="14"/>
  <c r="AM31" i="14"/>
  <c r="AO31" i="14"/>
  <c r="AM30" i="14"/>
  <c r="AO30" i="14"/>
  <c r="AM14" i="14"/>
  <c r="AO14" i="14"/>
  <c r="AM36" i="14"/>
  <c r="AO36" i="14"/>
  <c r="AO28" i="14"/>
  <c r="AM28" i="14"/>
  <c r="AM20" i="14"/>
  <c r="AO20" i="14"/>
  <c r="AM12" i="14"/>
  <c r="AO12" i="14"/>
  <c r="AM24" i="14"/>
  <c r="AO24" i="14"/>
  <c r="AO23" i="14"/>
  <c r="AM23" i="14"/>
  <c r="AO10" i="14"/>
  <c r="AM10" i="14"/>
  <c r="AO35" i="14"/>
  <c r="AM35" i="14"/>
  <c r="AM27" i="14"/>
  <c r="AO27" i="14"/>
  <c r="AM19" i="14"/>
  <c r="AO19" i="14"/>
  <c r="AM11" i="14"/>
  <c r="AO11" i="14"/>
  <c r="K14" i="20"/>
  <c r="H110" i="14"/>
  <c r="L15" i="20"/>
  <c r="L20" i="20" s="1"/>
  <c r="M14" i="20" l="1"/>
  <c r="M15" i="20" s="1"/>
  <c r="AN35" i="14"/>
  <c r="AN38" i="14"/>
  <c r="AN25" i="14"/>
  <c r="AN34" i="14"/>
  <c r="AN19" i="14"/>
  <c r="AN14" i="14"/>
  <c r="AN12" i="14"/>
  <c r="AN16" i="14"/>
  <c r="AN10" i="14"/>
  <c r="AN20" i="14"/>
  <c r="AN22" i="14"/>
  <c r="AN39" i="14"/>
  <c r="AN21" i="14"/>
  <c r="K15" i="20"/>
  <c r="K20" i="20" s="1"/>
  <c r="AN27" i="14"/>
  <c r="AN37" i="14"/>
  <c r="AN28" i="14"/>
  <c r="AN32" i="14"/>
  <c r="AN13" i="14"/>
  <c r="AN33" i="14"/>
  <c r="AN40" i="14"/>
  <c r="AN36" i="14"/>
  <c r="AN31" i="14"/>
  <c r="AN18" i="14"/>
  <c r="AN11" i="14"/>
  <c r="AN23" i="14"/>
  <c r="AN24" i="14"/>
  <c r="AN30" i="14"/>
  <c r="AN29" i="14"/>
  <c r="AN15" i="14"/>
  <c r="AN17" i="14"/>
  <c r="AN26" i="14"/>
  <c r="G91" i="14"/>
  <c r="G90" i="14"/>
  <c r="AL84" i="14" l="1"/>
  <c r="AL83" i="14"/>
  <c r="AL82" i="14"/>
  <c r="AL81" i="14"/>
  <c r="AL80" i="14"/>
  <c r="AL79" i="14"/>
  <c r="AL78" i="14"/>
  <c r="AL77" i="14"/>
  <c r="AL76" i="14"/>
  <c r="AL75" i="14"/>
  <c r="AL74" i="14"/>
  <c r="AL73" i="14"/>
  <c r="AL72" i="14"/>
  <c r="AL71" i="14"/>
  <c r="AL70" i="14"/>
  <c r="AL69" i="14"/>
  <c r="AL68" i="14"/>
  <c r="AL67" i="14"/>
  <c r="AL66" i="14"/>
  <c r="AL65" i="14"/>
  <c r="AL64" i="14"/>
  <c r="AL63" i="14"/>
  <c r="AL62" i="14"/>
  <c r="AL61" i="14"/>
  <c r="AL60" i="14"/>
  <c r="AL59" i="14"/>
  <c r="AL58" i="14"/>
  <c r="AL57" i="14"/>
  <c r="AL56" i="14"/>
  <c r="AL55" i="14"/>
  <c r="C14" i="20" l="1"/>
  <c r="AL85" i="14"/>
  <c r="J101" i="14" s="1"/>
  <c r="G14" i="20" s="1"/>
  <c r="B14" i="20"/>
  <c r="J14" i="20"/>
  <c r="F4" i="20"/>
  <c r="D14" i="20"/>
  <c r="I101" i="14" l="1"/>
  <c r="F14" i="20" s="1"/>
  <c r="H101" i="14"/>
  <c r="E14" i="20" s="1"/>
  <c r="G4" i="20"/>
  <c r="H4" i="20"/>
  <c r="K102" i="14"/>
  <c r="K100" i="14"/>
  <c r="K101" i="14" l="1"/>
  <c r="K103" i="14" s="1"/>
  <c r="I4" i="20"/>
  <c r="H44" i="14"/>
  <c r="H91" i="14" s="1"/>
  <c r="H43" i="14"/>
  <c r="H90" i="14" s="1"/>
  <c r="D15" i="20" l="1"/>
  <c r="B15" i="20"/>
  <c r="C15" i="20"/>
  <c r="G15" i="20"/>
  <c r="E15" i="20"/>
  <c r="F15" i="20"/>
  <c r="G5" i="20"/>
  <c r="H95" i="14"/>
  <c r="B4" i="20"/>
  <c r="I90" i="14"/>
  <c r="I91" i="14"/>
  <c r="C4" i="20"/>
  <c r="H45" i="14"/>
  <c r="F5" i="20" l="1"/>
  <c r="I93" i="14"/>
  <c r="I94" i="14"/>
  <c r="D4" i="20"/>
  <c r="C5" i="20"/>
  <c r="J15" i="20" l="1"/>
  <c r="B5" i="20"/>
  <c r="D5" i="20"/>
  <c r="E4" i="20" s="1"/>
  <c r="I5" i="20" l="1"/>
  <c r="H5" i="20"/>
  <c r="E5" i="20" l="1"/>
</calcChain>
</file>

<file path=xl/sharedStrings.xml><?xml version="1.0" encoding="utf-8"?>
<sst xmlns="http://schemas.openxmlformats.org/spreadsheetml/2006/main" count="2374" uniqueCount="533">
  <si>
    <t>ID del parque</t>
  </si>
  <si>
    <t>Número</t>
  </si>
  <si>
    <t>Punto GPS X</t>
  </si>
  <si>
    <t>Punto GPS  Y</t>
  </si>
  <si>
    <t xml:space="preserve">Nombre Especie </t>
  </si>
  <si>
    <t>Variables silvícolas ecológicas</t>
  </si>
  <si>
    <t>Caída natural</t>
  </si>
  <si>
    <t xml:space="preserve">Estado fitosanitario </t>
  </si>
  <si>
    <t>(si/ no)</t>
  </si>
  <si>
    <t>Daños infraestructura</t>
  </si>
  <si>
    <t>Evaluación a priori</t>
  </si>
  <si>
    <t>Observaciones</t>
  </si>
  <si>
    <t>DAP (cm)</t>
  </si>
  <si>
    <t>Altura (m)</t>
  </si>
  <si>
    <t>Diámetro copa (m)</t>
  </si>
  <si>
    <t>Raíces</t>
  </si>
  <si>
    <t>Posición social</t>
  </si>
  <si>
    <t>Rumbo</t>
  </si>
  <si>
    <t>Árbol sano</t>
  </si>
  <si>
    <t>Ramas dañadas</t>
  </si>
  <si>
    <t>Tronco dañado</t>
  </si>
  <si>
    <t>Raíces dañadas</t>
  </si>
  <si>
    <t>Invasoras</t>
  </si>
  <si>
    <t>Presencia nidos</t>
  </si>
  <si>
    <t>Cableado</t>
  </si>
  <si>
    <t>Aceras/ calles</t>
  </si>
  <si>
    <t>Tubería</t>
  </si>
  <si>
    <t>Techos</t>
  </si>
  <si>
    <t>Registro Fotografía Nº</t>
  </si>
  <si>
    <t>Riesgo caída</t>
  </si>
  <si>
    <t>Poda</t>
  </si>
  <si>
    <t>Corta</t>
  </si>
  <si>
    <t>Hora:</t>
  </si>
  <si>
    <t>Anotador</t>
  </si>
  <si>
    <t>Mediciones:</t>
  </si>
  <si>
    <t>Instrumento altura</t>
  </si>
  <si>
    <t>Hipsómetro Digital</t>
  </si>
  <si>
    <t>Parque:</t>
  </si>
  <si>
    <t>GPS marca Trimble</t>
  </si>
  <si>
    <t>Instrumento Georreferenciación:</t>
  </si>
  <si>
    <t>Laurel de la India</t>
  </si>
  <si>
    <t>Poró</t>
  </si>
  <si>
    <t>Laurel de la India (eje 2)</t>
  </si>
  <si>
    <t>Laurel de la India (eje 3)</t>
  </si>
  <si>
    <t>Laurel de la India (eje 4)</t>
  </si>
  <si>
    <t>Laurel de la India (eje 5)</t>
  </si>
  <si>
    <t>Casuarina</t>
  </si>
  <si>
    <t>Güitite</t>
  </si>
  <si>
    <t>Guanacaste</t>
  </si>
  <si>
    <t>Casco de Venado</t>
  </si>
  <si>
    <t>SO</t>
  </si>
  <si>
    <t>Roble Sabana</t>
  </si>
  <si>
    <t>Casuarina (eje 2)</t>
  </si>
  <si>
    <t>Casuarina (eje 3)</t>
  </si>
  <si>
    <t>Malinche</t>
  </si>
  <si>
    <t>Flor de Itabo</t>
  </si>
  <si>
    <t>Palmera múltiple</t>
  </si>
  <si>
    <t>Malinche (eje 2)</t>
  </si>
  <si>
    <t xml:space="preserve">Fecha: </t>
  </si>
  <si>
    <t>Aguacate</t>
  </si>
  <si>
    <t>Limón Dulce</t>
  </si>
  <si>
    <t>Pompón rosado</t>
  </si>
  <si>
    <t>S</t>
  </si>
  <si>
    <t>Palmera navideña</t>
  </si>
  <si>
    <t>Pálmera múltiple</t>
  </si>
  <si>
    <t>Cedro Amargo</t>
  </si>
  <si>
    <t>SE</t>
  </si>
  <si>
    <t>Cedro Amargo (eje 2)</t>
  </si>
  <si>
    <t>Uruca</t>
  </si>
  <si>
    <t>Uruca (eje 2)</t>
  </si>
  <si>
    <t>Nogal</t>
  </si>
  <si>
    <t>Dama</t>
  </si>
  <si>
    <t>Pacaya</t>
  </si>
  <si>
    <t>Zorrillo</t>
  </si>
  <si>
    <t>Mango</t>
  </si>
  <si>
    <t>Anona</t>
  </si>
  <si>
    <t>Níspero</t>
  </si>
  <si>
    <t>Níspero (eje 2)</t>
  </si>
  <si>
    <t>Naranja</t>
  </si>
  <si>
    <t>Mango (eje 2)</t>
  </si>
  <si>
    <t>Mango (eje 3)</t>
  </si>
  <si>
    <t>Mango (eje 4)</t>
  </si>
  <si>
    <t>Cas</t>
  </si>
  <si>
    <t>Cabello de Ángel</t>
  </si>
  <si>
    <t>Dracaena Roja</t>
  </si>
  <si>
    <t>Guayaba</t>
  </si>
  <si>
    <t>Guayaba (eje 2)</t>
  </si>
  <si>
    <t>Guayaba (eje 3)</t>
  </si>
  <si>
    <t>Jacaranda</t>
  </si>
  <si>
    <t>Caña India</t>
  </si>
  <si>
    <t>Jamaica</t>
  </si>
  <si>
    <t>Jamaica (eje2)</t>
  </si>
  <si>
    <t>Mandarina Dulce</t>
  </si>
  <si>
    <t>Mandarina Dulce (eje 2)</t>
  </si>
  <si>
    <t>Mandarina Dulce (eje 3)</t>
  </si>
  <si>
    <t>Mandarina Ácida</t>
  </si>
  <si>
    <t>Mandarina Ácida (eje 2)</t>
  </si>
  <si>
    <t>Ciprés</t>
  </si>
  <si>
    <t>Eucalipto saligna</t>
  </si>
  <si>
    <t>Limón</t>
  </si>
  <si>
    <t>Veranera</t>
  </si>
  <si>
    <t>Poda de formación</t>
  </si>
  <si>
    <t>Ficus sp.</t>
  </si>
  <si>
    <t>Grano de oro</t>
  </si>
  <si>
    <t>Aguacatillo</t>
  </si>
  <si>
    <t>Guapinol</t>
  </si>
  <si>
    <t>Vainillo</t>
  </si>
  <si>
    <t>Ficus</t>
  </si>
  <si>
    <t>Ficus (eje 2)</t>
  </si>
  <si>
    <t>Casco de Venado (eje 2)</t>
  </si>
  <si>
    <t>Palmera Múltiple</t>
  </si>
  <si>
    <t>Dracaena</t>
  </si>
  <si>
    <t>Dracaena marginata</t>
  </si>
  <si>
    <t xml:space="preserve">Uruca </t>
  </si>
  <si>
    <t xml:space="preserve">Casco de Venado </t>
  </si>
  <si>
    <t xml:space="preserve">Casco de venado </t>
  </si>
  <si>
    <t>Guanábana</t>
  </si>
  <si>
    <t xml:space="preserve">Itabo variegado </t>
  </si>
  <si>
    <t>Ficus sp (nativo)</t>
  </si>
  <si>
    <t>N.I</t>
  </si>
  <si>
    <t>Ficus Variegado</t>
  </si>
  <si>
    <t>Llama del Bosque</t>
  </si>
  <si>
    <t>Itabo</t>
  </si>
  <si>
    <t>Chirca</t>
  </si>
  <si>
    <t>Saragundí</t>
  </si>
  <si>
    <t>Casco Venado</t>
  </si>
  <si>
    <t>Hisopo</t>
  </si>
  <si>
    <t>Guitite</t>
  </si>
  <si>
    <t>Ficus elástica</t>
  </si>
  <si>
    <t>Ratoncillo</t>
  </si>
  <si>
    <t>Primavera</t>
  </si>
  <si>
    <t>Lorito</t>
  </si>
  <si>
    <t>Guarumo</t>
  </si>
  <si>
    <t>Costa Rica</t>
  </si>
  <si>
    <t>Cedro-Salvadorensis</t>
  </si>
  <si>
    <t>Guachipelín</t>
  </si>
  <si>
    <t>Vainillo tecoma</t>
  </si>
  <si>
    <t>Tuete</t>
  </si>
  <si>
    <t>Raspaguacal</t>
  </si>
  <si>
    <t>Gavilancillo</t>
  </si>
  <si>
    <t>Neem</t>
  </si>
  <si>
    <t>Lauraceae Nectandra</t>
  </si>
  <si>
    <t>Huevos de Caballo</t>
  </si>
  <si>
    <t xml:space="preserve">Jorco </t>
  </si>
  <si>
    <t>Leucaena</t>
  </si>
  <si>
    <t>Sotacaballo</t>
  </si>
  <si>
    <t>Cortéz Amarillo</t>
  </si>
  <si>
    <t>Aceituno</t>
  </si>
  <si>
    <t>Eucalipto deglupta</t>
  </si>
  <si>
    <t>Cocotero</t>
  </si>
  <si>
    <t>Sauce</t>
  </si>
  <si>
    <t>Grevilia</t>
  </si>
  <si>
    <t>Eucalipto</t>
  </si>
  <si>
    <t>Guaba</t>
  </si>
  <si>
    <t>Noni</t>
  </si>
  <si>
    <t xml:space="preserve">Laurel de la india </t>
  </si>
  <si>
    <t xml:space="preserve">Mango </t>
  </si>
  <si>
    <t xml:space="preserve">Vainillo </t>
  </si>
  <si>
    <t xml:space="preserve">Chirraca </t>
  </si>
  <si>
    <t xml:space="preserve">Dama </t>
  </si>
  <si>
    <t xml:space="preserve">Huevos de burro </t>
  </si>
  <si>
    <t xml:space="preserve">Manzana de agua </t>
  </si>
  <si>
    <t>Lianas</t>
  </si>
  <si>
    <t xml:space="preserve">Mandarina  </t>
  </si>
  <si>
    <t xml:space="preserve">Almendro de río </t>
  </si>
  <si>
    <t xml:space="preserve">Guanacaste </t>
  </si>
  <si>
    <t xml:space="preserve">Cortés negro </t>
  </si>
  <si>
    <t>Mandarina dulce</t>
  </si>
  <si>
    <t xml:space="preserve">Níspero </t>
  </si>
  <si>
    <t>Higuerón</t>
  </si>
  <si>
    <t>Mandarina</t>
  </si>
  <si>
    <t>Manzana de agua</t>
  </si>
  <si>
    <t>Carambola</t>
  </si>
  <si>
    <t>Casco de venado</t>
  </si>
  <si>
    <t>Jocote</t>
  </si>
  <si>
    <t>Manzana rosa</t>
  </si>
  <si>
    <t>Yos</t>
  </si>
  <si>
    <t>Cortez amarillo</t>
  </si>
  <si>
    <t>Palmera</t>
  </si>
  <si>
    <t>1, 2</t>
  </si>
  <si>
    <t>Caña india</t>
  </si>
  <si>
    <t>Amapola</t>
  </si>
  <si>
    <t>Targuá</t>
  </si>
  <si>
    <t>Ocotea</t>
  </si>
  <si>
    <t>Laurel muñeco</t>
  </si>
  <si>
    <t>Cenízaro</t>
  </si>
  <si>
    <t>Mandarina ácida</t>
  </si>
  <si>
    <t>Hongos</t>
  </si>
  <si>
    <t>Mecánico</t>
  </si>
  <si>
    <t>Taladradores</t>
  </si>
  <si>
    <t xml:space="preserve"> </t>
  </si>
  <si>
    <t>Código</t>
  </si>
  <si>
    <t>Ponderación de variables de Prioridad</t>
  </si>
  <si>
    <t>Origen</t>
  </si>
  <si>
    <t>Exótico</t>
  </si>
  <si>
    <t>Nativo</t>
  </si>
  <si>
    <t>Nativas</t>
  </si>
  <si>
    <t>Exóticas</t>
  </si>
  <si>
    <t>Total</t>
  </si>
  <si>
    <t xml:space="preserve">Total </t>
  </si>
  <si>
    <t>DESCRIPCIÓN</t>
  </si>
  <si>
    <t>CANTIDAD</t>
  </si>
  <si>
    <t>PORCENTAJE</t>
  </si>
  <si>
    <t xml:space="preserve">Cortar </t>
  </si>
  <si>
    <t>Podar</t>
  </si>
  <si>
    <t>Sin manejo</t>
  </si>
  <si>
    <t>Total de individuos</t>
  </si>
  <si>
    <t>PARQUE</t>
  </si>
  <si>
    <t>ESPECIES NATIVAS</t>
  </si>
  <si>
    <t>TOTAL CENSADO</t>
  </si>
  <si>
    <t>Porcentaje</t>
  </si>
  <si>
    <t>Totales</t>
  </si>
  <si>
    <t>arboles a cortar</t>
  </si>
  <si>
    <t>arboles podar</t>
  </si>
  <si>
    <t>arboles sin manejo</t>
  </si>
  <si>
    <t>arboles para corta</t>
  </si>
  <si>
    <t>Arboles para poda</t>
  </si>
  <si>
    <t>corto plazo</t>
  </si>
  <si>
    <t>mediano plazo</t>
  </si>
  <si>
    <t>largo plazo</t>
  </si>
  <si>
    <t>Árboles sin manejo</t>
  </si>
  <si>
    <t>total</t>
  </si>
  <si>
    <t>tiempo de intervención</t>
  </si>
  <si>
    <t>Dificultad de intervención</t>
  </si>
  <si>
    <t>descripción de ejecución</t>
  </si>
  <si>
    <t xml:space="preserve">ponderación de dificultad </t>
  </si>
  <si>
    <t>Corto plazo</t>
  </si>
  <si>
    <t>Mediano plazo</t>
  </si>
  <si>
    <t>Largo plazo</t>
  </si>
  <si>
    <t>Código / Nombre</t>
  </si>
  <si>
    <t>Distrito</t>
  </si>
  <si>
    <t>Área m2</t>
  </si>
  <si>
    <t>510 / 4 REINAS</t>
  </si>
  <si>
    <t>CO</t>
  </si>
  <si>
    <t>108 / S JERONIMO</t>
  </si>
  <si>
    <t>SJ</t>
  </si>
  <si>
    <t>317 / VERGEL</t>
  </si>
  <si>
    <t>LL</t>
  </si>
  <si>
    <t>202 / PLAZA CE</t>
  </si>
  <si>
    <t>CE</t>
  </si>
  <si>
    <t>132 / CORAZÓN J</t>
  </si>
  <si>
    <t>517 / METALCO</t>
  </si>
  <si>
    <t>502 501 / 8VA ETAPA</t>
  </si>
  <si>
    <t>319 / STA MONICA</t>
  </si>
  <si>
    <t>138 / ESTUDIANT</t>
  </si>
  <si>
    <t>201 / PINARES</t>
  </si>
  <si>
    <t>401 / PARQUE OESTE</t>
  </si>
  <si>
    <t>LXIII</t>
  </si>
  <si>
    <t>318 / TAPATIO</t>
  </si>
  <si>
    <t>106 / VALLE DORAD</t>
  </si>
  <si>
    <t>Columna1</t>
  </si>
  <si>
    <t>Columna2</t>
  </si>
  <si>
    <t>Columna3</t>
  </si>
  <si>
    <t>Columna4</t>
  </si>
  <si>
    <t>Columna5</t>
  </si>
  <si>
    <t>Columna6</t>
  </si>
  <si>
    <t>Columna7</t>
  </si>
  <si>
    <t>Columna8</t>
  </si>
  <si>
    <t>Columna9</t>
  </si>
  <si>
    <t>Corto</t>
  </si>
  <si>
    <t>Mediano</t>
  </si>
  <si>
    <t xml:space="preserve">Largo </t>
  </si>
  <si>
    <t>Arboles para corta</t>
  </si>
  <si>
    <t>Arboles para Poda</t>
  </si>
  <si>
    <t>Arboles sin manejo</t>
  </si>
  <si>
    <t>Dificultad de manejo</t>
  </si>
  <si>
    <t>Personal de la Municipalidad capacitado</t>
  </si>
  <si>
    <t>Contratación externa</t>
  </si>
  <si>
    <t>Personal municipal capacitado</t>
  </si>
  <si>
    <t>Tipo de intervención</t>
  </si>
  <si>
    <t>Arboles</t>
  </si>
  <si>
    <t xml:space="preserve">Totales </t>
  </si>
  <si>
    <t>ESPECIES EXÓTICAS</t>
  </si>
  <si>
    <t>Nombre cómún</t>
  </si>
  <si>
    <t>Nombre científico</t>
  </si>
  <si>
    <t xml:space="preserve">Familia </t>
  </si>
  <si>
    <t>Fabaceae</t>
  </si>
  <si>
    <t>Malvabiscus sp.</t>
  </si>
  <si>
    <t>Samanea saman</t>
  </si>
  <si>
    <t>Arecaceae</t>
  </si>
  <si>
    <t>Bignoniaceae</t>
  </si>
  <si>
    <t>Inga sp.</t>
  </si>
  <si>
    <t>Pimenta dioica</t>
  </si>
  <si>
    <t>Cojoba arborea</t>
  </si>
  <si>
    <t>Tabebuia rosea</t>
  </si>
  <si>
    <t>Senna reticulata</t>
  </si>
  <si>
    <t>cantidad</t>
  </si>
  <si>
    <t>Especies nativas</t>
  </si>
  <si>
    <t>Especies exóticas</t>
  </si>
  <si>
    <t xml:space="preserve">Descripción </t>
  </si>
  <si>
    <t xml:space="preserve">cantidad </t>
  </si>
  <si>
    <t>arboles dañados</t>
  </si>
  <si>
    <t>arboles sanos</t>
  </si>
  <si>
    <t xml:space="preserve">Resumen de arboles </t>
  </si>
  <si>
    <t xml:space="preserve">Parque </t>
  </si>
  <si>
    <t>Arboles sanos</t>
  </si>
  <si>
    <t>arboles/ha</t>
  </si>
  <si>
    <t>arboles/totales</t>
  </si>
  <si>
    <t>Color de floración</t>
  </si>
  <si>
    <t>Amarillo</t>
  </si>
  <si>
    <t>Blanco</t>
  </si>
  <si>
    <t>densidad m2/arbol</t>
  </si>
  <si>
    <t>distancia plantación</t>
  </si>
  <si>
    <r>
      <t>Mapa</t>
    </r>
    <r>
      <rPr>
        <b/>
        <sz val="11"/>
        <color rgb="FF000000"/>
        <rFont val="Calibri"/>
        <family val="2"/>
        <scheme val="minor"/>
      </rPr>
      <t xml:space="preserve"> </t>
    </r>
  </si>
  <si>
    <t>Nombre común</t>
  </si>
  <si>
    <t>Arboles Grandes</t>
  </si>
  <si>
    <t>Chaperno</t>
  </si>
  <si>
    <t>Lonchocarpus sp</t>
  </si>
  <si>
    <t>Corteza amarilla</t>
  </si>
  <si>
    <t>Tabebuia ochracea</t>
  </si>
  <si>
    <t>Cytharexylum donnell smithii</t>
  </si>
  <si>
    <t>Danto</t>
  </si>
  <si>
    <t>Roupala montana</t>
  </si>
  <si>
    <t>Orgullo de la india</t>
  </si>
  <si>
    <t>Lagerstroemia speciosa</t>
  </si>
  <si>
    <t>Roble sabana</t>
  </si>
  <si>
    <t>Sardino</t>
  </si>
  <si>
    <t>Tounidium decandrom</t>
  </si>
  <si>
    <t>Arboles medianos</t>
  </si>
  <si>
    <t>Casco venado Blanco</t>
  </si>
  <si>
    <t>Bauhinia sp.</t>
  </si>
  <si>
    <t>Casco venado rosado</t>
  </si>
  <si>
    <t>Bauhinia purpurea</t>
  </si>
  <si>
    <t>Cerezo</t>
  </si>
  <si>
    <t>(Bunchosia cornifolia)</t>
  </si>
  <si>
    <t>Cirrí, Pirul</t>
  </si>
  <si>
    <t>Schinus molle</t>
  </si>
  <si>
    <t>Fruta de pava o molidero</t>
  </si>
  <si>
    <t>Eugenia sp.</t>
  </si>
  <si>
    <t>Guabas</t>
  </si>
  <si>
    <t>Guayaba de mono</t>
  </si>
  <si>
    <t>Posoqueria sp.</t>
  </si>
  <si>
    <t>Agnistus arborescens</t>
  </si>
  <si>
    <t>Huevos de burro</t>
  </si>
  <si>
    <t>Billia colombiana</t>
  </si>
  <si>
    <t>Júpiter</t>
  </si>
  <si>
    <t>Lagestroemia indica</t>
  </si>
  <si>
    <t>Lengua de vaca</t>
  </si>
  <si>
    <t>Micinea argentea</t>
  </si>
  <si>
    <t>Malinchillo</t>
  </si>
  <si>
    <t>Caesalpinia pulcherrima</t>
  </si>
  <si>
    <t>Nance</t>
  </si>
  <si>
    <t>Byrsonima crasifolia</t>
  </si>
  <si>
    <t>Narciso</t>
  </si>
  <si>
    <t>Neriun oleander</t>
  </si>
  <si>
    <t>Papaturro</t>
  </si>
  <si>
    <t>Coccoloba caracasana</t>
  </si>
  <si>
    <t>Pitanga</t>
  </si>
  <si>
    <t>Eugenia uniflora</t>
  </si>
  <si>
    <t>Plumeria rubra</t>
  </si>
  <si>
    <t>Pon pon rojo</t>
  </si>
  <si>
    <t>Calliandra sp.</t>
  </si>
  <si>
    <t>Pon pon rosado</t>
  </si>
  <si>
    <t>Cuernavaca</t>
  </si>
  <si>
    <t>(Solanum wrightii)</t>
  </si>
  <si>
    <t>Chicasquil</t>
  </si>
  <si>
    <t>Gnidosculus acunitifolius</t>
  </si>
  <si>
    <t>Guacamaya</t>
  </si>
  <si>
    <t>(Bocconia frutescens)</t>
  </si>
  <si>
    <t>Granada real</t>
  </si>
  <si>
    <t>Punica granatum</t>
  </si>
  <si>
    <t>Icaco</t>
  </si>
  <si>
    <t>(Chrysobalanus icaco)</t>
  </si>
  <si>
    <t>Arboles pequeños</t>
  </si>
  <si>
    <t>Acerola</t>
  </si>
  <si>
    <t>Malpigia glabra</t>
  </si>
  <si>
    <t>Grevilea enana</t>
  </si>
  <si>
    <t>Grevilea banski</t>
  </si>
  <si>
    <t>Murta</t>
  </si>
  <si>
    <t>Sombrero chino</t>
  </si>
  <si>
    <t>Holmskioldia sanguinea</t>
  </si>
  <si>
    <t>Ticuico de bajura</t>
  </si>
  <si>
    <t>Ardisia compresa</t>
  </si>
  <si>
    <t>Abejón</t>
  </si>
  <si>
    <t>Senna palida</t>
  </si>
  <si>
    <t>Algodón</t>
  </si>
  <si>
    <t>(gossipium hirsutum</t>
  </si>
  <si>
    <t>Amapolita</t>
  </si>
  <si>
    <t>Aurora</t>
  </si>
  <si>
    <t>(Musaenda rosea)</t>
  </si>
  <si>
    <t>Brunfelsia pauciflora</t>
  </si>
  <si>
    <t>Muraya exótica</t>
  </si>
  <si>
    <t>Muralla paniculata</t>
  </si>
  <si>
    <t>Azalea</t>
  </si>
  <si>
    <t>Rododendrom sp.</t>
  </si>
  <si>
    <t>Azulejo</t>
  </si>
  <si>
    <t>Plumbago auriculata)</t>
  </si>
  <si>
    <t>Cabello de ángel</t>
  </si>
  <si>
    <t>(Calliandra calothyrsus</t>
  </si>
  <si>
    <t>Cafecillo</t>
  </si>
  <si>
    <t>Thevetia ahouai</t>
  </si>
  <si>
    <t>Camelia</t>
  </si>
  <si>
    <t>Camelia sinensis</t>
  </si>
  <si>
    <t>Carboncillo</t>
  </si>
  <si>
    <t>(Acacia angustissima)</t>
  </si>
  <si>
    <t>Chispa</t>
  </si>
  <si>
    <t>(Tecomaria capensis)</t>
  </si>
  <si>
    <t>Clavelón</t>
  </si>
  <si>
    <t>Coral</t>
  </si>
  <si>
    <t>(Odontonema tubaeforme)</t>
  </si>
  <si>
    <t>Farolito</t>
  </si>
  <si>
    <t>( Abutilon hybridum)</t>
  </si>
  <si>
    <t>Coralillo</t>
  </si>
  <si>
    <t>(Hamelia patens)</t>
  </si>
  <si>
    <t>Frijol de palo</t>
  </si>
  <si>
    <t>Cajanus cajan</t>
  </si>
  <si>
    <t>Cola de gato</t>
  </si>
  <si>
    <t>Stachytarpheta jamaicensis</t>
  </si>
  <si>
    <t>Hombre grande</t>
  </si>
  <si>
    <t>Quasia amara</t>
  </si>
  <si>
    <t>Ixora</t>
  </si>
  <si>
    <t>Ixora coxinea</t>
  </si>
  <si>
    <t>Jazmín crepé</t>
  </si>
  <si>
    <t>Tabernaemontana divaricatum</t>
  </si>
  <si>
    <t>Jazmín de la virgen</t>
  </si>
  <si>
    <t>(Bouvardia glabra)</t>
  </si>
  <si>
    <t>Psychotria elata</t>
  </si>
  <si>
    <t>Lalandei</t>
  </si>
  <si>
    <t>(Pyracantha rosea</t>
  </si>
  <si>
    <t>(Conostegia subcrustulata)</t>
  </si>
  <si>
    <t>Llovizna</t>
  </si>
  <si>
    <t>(Holodiscus discolor)</t>
  </si>
  <si>
    <t>Jesús nazareno</t>
  </si>
  <si>
    <t>(Tibouchina semidecandra)</t>
  </si>
  <si>
    <t>Pascuita</t>
  </si>
  <si>
    <t>(Euphorbia leucephala)</t>
  </si>
  <si>
    <t>Pavón amarillo, rojo y rosado</t>
  </si>
  <si>
    <t>Justicia aurea, Megaskepasma erythrochlamys, Jacobinia velutina</t>
  </si>
  <si>
    <t>Pastora de montaña</t>
  </si>
  <si>
    <t>Warszewiczia coccinea</t>
  </si>
  <si>
    <t>Sam miguel</t>
  </si>
  <si>
    <t>Blakea gracilis</t>
  </si>
  <si>
    <t>Tora</t>
  </si>
  <si>
    <t>(Montanoa hibiscifolia)</t>
  </si>
  <si>
    <t>Arbustos</t>
  </si>
  <si>
    <t>Gardenia</t>
  </si>
  <si>
    <t>Gardenia sp.</t>
  </si>
  <si>
    <t>Cinco negritos</t>
  </si>
  <si>
    <t>Lantana camara</t>
  </si>
  <si>
    <t>Vebena</t>
  </si>
  <si>
    <t>Lantana montevidensis</t>
  </si>
  <si>
    <t>Olivo</t>
  </si>
  <si>
    <t>Eunymus japónica</t>
  </si>
  <si>
    <t>Croto</t>
  </si>
  <si>
    <t>Codiaeum variegatum</t>
  </si>
  <si>
    <t>CQ</t>
  </si>
  <si>
    <t>Pnto GPS</t>
  </si>
  <si>
    <t>CQ-1</t>
  </si>
  <si>
    <t>CQ-2</t>
  </si>
  <si>
    <t>CQ-3</t>
  </si>
  <si>
    <t>CQ-4</t>
  </si>
  <si>
    <t>CQ-5</t>
  </si>
  <si>
    <t>CQ-6</t>
  </si>
  <si>
    <t>CQ-7</t>
  </si>
  <si>
    <t>CQ-8</t>
  </si>
  <si>
    <t>CQ-9</t>
  </si>
  <si>
    <t>CQ-10</t>
  </si>
  <si>
    <t>CQ-11</t>
  </si>
  <si>
    <t>CQ-12</t>
  </si>
  <si>
    <t>CQ-13</t>
  </si>
  <si>
    <t>CQ-14</t>
  </si>
  <si>
    <t>CQ-15</t>
  </si>
  <si>
    <t>CQ-16</t>
  </si>
  <si>
    <t>CQ-17</t>
  </si>
  <si>
    <t>CQ-18</t>
  </si>
  <si>
    <t>CQ-19</t>
  </si>
  <si>
    <t>CQ-20</t>
  </si>
  <si>
    <t>CQ-21</t>
  </si>
  <si>
    <t>CQ-22</t>
  </si>
  <si>
    <t>CQ-23</t>
  </si>
  <si>
    <t>CQ-24</t>
  </si>
  <si>
    <t>CQ-25</t>
  </si>
  <si>
    <t>CQ-26</t>
  </si>
  <si>
    <t>CQ-27</t>
  </si>
  <si>
    <t>CQ-28</t>
  </si>
  <si>
    <t>CQ-29</t>
  </si>
  <si>
    <t>CQ-30</t>
  </si>
  <si>
    <t>CQ-31</t>
  </si>
  <si>
    <t>NSEO</t>
  </si>
  <si>
    <t>Epífitas</t>
  </si>
  <si>
    <t>Parásitas</t>
  </si>
  <si>
    <t>Daño en tronco principal, tiene ficus encima, debajo hay luminarias, agua enpozada en bifurcación. EL riesgo de caída es de las ramas mas que del tronco</t>
  </si>
  <si>
    <t>corteza guayacán</t>
  </si>
  <si>
    <t>Requiere ser remplazado por uno árbol mas grande</t>
  </si>
  <si>
    <t>Podas de formación</t>
  </si>
  <si>
    <t>1 ,2</t>
  </si>
  <si>
    <t>Presencia de muchas epífitas generando peso</t>
  </si>
  <si>
    <t xml:space="preserve">S </t>
  </si>
  <si>
    <t>Corteza amarillo</t>
  </si>
  <si>
    <t>Poda de formación y sanitaria en tronco y ramas</t>
  </si>
  <si>
    <t>Presencia de matapalo, árbol ubicado cercade la fuente.</t>
  </si>
  <si>
    <t>Presenta daño en la base por el uso de los equipos de chapea como motoguadaña</t>
  </si>
  <si>
    <t>NO</t>
  </si>
  <si>
    <t>1, 2, 3</t>
  </si>
  <si>
    <t>Requiere bajar el 50% de la copa</t>
  </si>
  <si>
    <t>Presencia de hongos en hojas</t>
  </si>
  <si>
    <t>Precencia de un Ficus bastante desarrollado que debe eliminarse</t>
  </si>
  <si>
    <t>Presencia de 7 ejes viejos, Podar los viejos y promover el crecimiento de nuevos.</t>
  </si>
  <si>
    <t>Ciudad Quesada</t>
  </si>
  <si>
    <t>Resumen general de arbolesa aintervenir por parque, Proyecto inventario fitosanitario Ciudad Quesada</t>
  </si>
  <si>
    <t>Parque Ciudad Quesada</t>
  </si>
  <si>
    <t>DAP</t>
  </si>
  <si>
    <t>ALTURA</t>
  </si>
  <si>
    <t xml:space="preserve">  </t>
  </si>
  <si>
    <t>DAP COPA</t>
  </si>
  <si>
    <t>RIESGO DE CAÍDA</t>
  </si>
  <si>
    <t xml:space="preserve">Evaluación </t>
  </si>
  <si>
    <t>Marco Montero</t>
  </si>
  <si>
    <t>Alvaro Castillo y Édgar Flores</t>
  </si>
  <si>
    <t>Tabebuia guayacan</t>
  </si>
  <si>
    <t>Zygia longifolia</t>
  </si>
  <si>
    <t>Dypsis lutescens</t>
  </si>
  <si>
    <t>rosado</t>
  </si>
  <si>
    <t>crema</t>
  </si>
  <si>
    <t>Nombre común, científico, familia botánica y origen  de los árboles ubicados en los diferentes parques, Proyecto diagnóstico del Parque de Ciudad Quesada 2016</t>
  </si>
  <si>
    <t>Litraceae</t>
  </si>
  <si>
    <t>diametro del cepellón</t>
  </si>
  <si>
    <t>porcentaje</t>
  </si>
  <si>
    <t xml:space="preserve">Total de especies </t>
  </si>
  <si>
    <t>Cuadro.   51. Propuesta preliminar de especies para el proceso de reemplazo, Proyecto diagnóstico de parques San Carlos, 2016</t>
  </si>
  <si>
    <t>Almendro amarillo</t>
  </si>
  <si>
    <t>Dipteryx panamensis</t>
  </si>
  <si>
    <t>Pilón</t>
  </si>
  <si>
    <t>Hieronyma alchorneoides</t>
  </si>
  <si>
    <t>Gavilán</t>
  </si>
  <si>
    <t>Pentaclethra macroloba</t>
  </si>
  <si>
    <t>Sacuanjoche</t>
  </si>
  <si>
    <t xml:space="preserve">Tucuico </t>
  </si>
  <si>
    <t>Ardisia revoluta</t>
  </si>
  <si>
    <t>an Juan</t>
  </si>
  <si>
    <t>árboles con potencial</t>
  </si>
  <si>
    <t xml:space="preserve">árboles con necesidad de tramiento </t>
  </si>
  <si>
    <t>número de arbol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</si>
</sst>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(* #,##0.00_);_(* \(#,##0.00\);_(* &quot;-&quot;??_);_(@_)"/>
    <numFmt numFmtId="164" formatCode="_(* #,##0_);_(* \(#,##0\);_(* &quot;-&quot;??_);_(@_)"/>
    <numFmt numFmtId="165" formatCode="0_);\(0\)"/>
  </numFmts>
  <fonts count="13" x14ac:knownFonts="1">
    <font>
      <sz val="11"/>
      <color theme="1"/>
      <name val="Calibri"/>
      <family val="2"/>
      <scheme val="minor"/>
    </font>
    <font>
      <b/>
      <sz val="9"/>
      <color rgb="FF000000"/>
      <name val="Arial"/>
      <family val="2"/>
    </font>
    <font>
      <sz val="9"/>
      <color rgb="FF000000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rgb="FF000000"/>
      <name val="Tahoma"/>
      <family val="2"/>
    </font>
    <font>
      <b/>
      <sz val="12"/>
      <color rgb="FFFFFFFF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0"/>
      <color theme="1"/>
      <name val="Arial"/>
      <family val="2"/>
    </font>
    <font>
      <b/>
      <sz val="10"/>
      <color rgb="FF000000"/>
      <name val="Arial"/>
      <family val="2"/>
    </font>
    <font>
      <i/>
      <sz val="10"/>
      <color rgb="FF000000"/>
      <name val="Arial"/>
      <family val="2"/>
    </font>
    <font>
      <sz val="10"/>
      <color rgb="FFFFFFFF"/>
      <name val="Arial"/>
      <family val="2"/>
    </font>
    <font>
      <sz val="10"/>
      <color rgb="FF000000"/>
      <name val="Arial"/>
      <family val="2"/>
    </font>
  </fonts>
  <fills count="24">
    <fill>
      <patternFill patternType="none"/>
    </fill>
    <fill>
      <patternFill patternType="gray125"/>
    </fill>
    <fill>
      <patternFill patternType="solid">
        <fgColor rgb="FFEEECE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E6EED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9BBB59"/>
        <bgColor indexed="64"/>
      </patternFill>
    </fill>
    <fill>
      <patternFill patternType="solid">
        <fgColor rgb="FFCDDDAC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rgb="FFFFFFFF"/>
      </left>
      <right/>
      <top style="medium">
        <color rgb="FFFFFFFF"/>
      </top>
      <bottom style="thick">
        <color rgb="FFFFFFFF"/>
      </bottom>
      <diagonal/>
    </border>
    <border>
      <left/>
      <right style="medium">
        <color rgb="FFFFFFFF"/>
      </right>
      <top style="medium">
        <color rgb="FFFFFFFF"/>
      </top>
      <bottom style="thick">
        <color rgb="FFFFFFFF"/>
      </bottom>
      <diagonal/>
    </border>
    <border>
      <left style="medium">
        <color rgb="FFFFFFFF"/>
      </left>
      <right style="thick">
        <color rgb="FFFFFFFF"/>
      </right>
      <top/>
      <bottom/>
      <diagonal/>
    </border>
    <border>
      <left/>
      <right style="medium">
        <color rgb="FFFFFFFF"/>
      </right>
      <top/>
      <bottom style="medium">
        <color rgb="FFFFFFFF"/>
      </bottom>
      <diagonal/>
    </border>
    <border>
      <left style="medium">
        <color rgb="FFFFFFFF"/>
      </left>
      <right style="thick">
        <color rgb="FFFFFFFF"/>
      </right>
      <top style="medium">
        <color rgb="FFFFFFFF"/>
      </top>
      <bottom/>
      <diagonal/>
    </border>
    <border>
      <left/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 style="medium">
        <color rgb="FFFFFFFF"/>
      </left>
      <right style="thick">
        <color rgb="FFFFFFFF"/>
      </right>
      <top style="medium">
        <color rgb="FFFFFFFF"/>
      </top>
      <bottom style="medium">
        <color rgb="FFFFFFFF"/>
      </bottom>
      <diagonal/>
    </border>
    <border>
      <left style="medium">
        <color rgb="FFFFFFFF"/>
      </left>
      <right/>
      <top style="medium">
        <color rgb="FFFFFFFF"/>
      </top>
      <bottom style="medium">
        <color rgb="FFFFFFFF"/>
      </bottom>
      <diagonal/>
    </border>
    <border>
      <left/>
      <right style="thick">
        <color rgb="FFFFFFFF"/>
      </right>
      <top style="medium">
        <color rgb="FFFFFFFF"/>
      </top>
      <bottom style="medium">
        <color rgb="FFFFFFFF"/>
      </bottom>
      <diagonal/>
    </border>
  </borders>
  <cellStyleXfs count="4">
    <xf numFmtId="0" fontId="0" fillId="0" borderId="0"/>
    <xf numFmtId="43" fontId="3" fillId="0" borderId="0" applyFont="0" applyFill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</cellStyleXfs>
  <cellXfs count="179">
    <xf numFmtId="0" fontId="0" fillId="0" borderId="0" xfId="0"/>
    <xf numFmtId="0" fontId="0" fillId="3" borderId="12" xfId="0" applyFill="1" applyBorder="1" applyAlignment="1">
      <alignment horizontal="center"/>
    </xf>
    <xf numFmtId="0" fontId="0" fillId="3" borderId="12" xfId="0" applyFill="1" applyBorder="1" applyAlignment="1">
      <alignment horizontal="center" vertical="center"/>
    </xf>
    <xf numFmtId="0" fontId="2" fillId="3" borderId="12" xfId="0" applyFont="1" applyFill="1" applyBorder="1" applyAlignment="1">
      <alignment horizontal="center" vertical="center"/>
    </xf>
    <xf numFmtId="0" fontId="0" fillId="5" borderId="12" xfId="0" applyFill="1" applyBorder="1" applyAlignment="1">
      <alignment horizontal="center"/>
    </xf>
    <xf numFmtId="43" fontId="0" fillId="5" borderId="12" xfId="1" applyFont="1" applyFill="1" applyBorder="1" applyAlignment="1">
      <alignment horizontal="center"/>
    </xf>
    <xf numFmtId="164" fontId="0" fillId="5" borderId="12" xfId="1" applyNumberFormat="1" applyFont="1" applyFill="1" applyBorder="1" applyAlignment="1">
      <alignment horizontal="center"/>
    </xf>
    <xf numFmtId="164" fontId="0" fillId="0" borderId="0" xfId="0" applyNumberFormat="1"/>
    <xf numFmtId="0" fontId="0" fillId="0" borderId="0" xfId="0" applyAlignment="1">
      <alignment horizontal="center"/>
    </xf>
    <xf numFmtId="1" fontId="0" fillId="3" borderId="12" xfId="0" applyNumberFormat="1" applyFill="1" applyBorder="1" applyAlignment="1">
      <alignment horizontal="center" vertical="top"/>
    </xf>
    <xf numFmtId="164" fontId="0" fillId="3" borderId="12" xfId="1" applyNumberFormat="1" applyFont="1" applyFill="1" applyBorder="1" applyAlignment="1">
      <alignment horizontal="center"/>
    </xf>
    <xf numFmtId="0" fontId="0" fillId="0" borderId="0" xfId="0" applyBorder="1"/>
    <xf numFmtId="43" fontId="0" fillId="0" borderId="0" xfId="1" applyFont="1" applyBorder="1"/>
    <xf numFmtId="164" fontId="0" fillId="0" borderId="0" xfId="1" applyNumberFormat="1" applyFont="1" applyBorder="1"/>
    <xf numFmtId="1" fontId="5" fillId="3" borderId="12" xfId="0" applyNumberFormat="1" applyFont="1" applyFill="1" applyBorder="1" applyAlignment="1">
      <alignment horizontal="center" vertical="center" wrapText="1"/>
    </xf>
    <xf numFmtId="0" fontId="4" fillId="13" borderId="12" xfId="0" applyFont="1" applyFill="1" applyBorder="1" applyAlignment="1">
      <alignment horizontal="center"/>
    </xf>
    <xf numFmtId="0" fontId="0" fillId="13" borderId="12" xfId="0" applyFill="1" applyBorder="1"/>
    <xf numFmtId="0" fontId="4" fillId="6" borderId="12" xfId="2" applyFont="1" applyBorder="1" applyAlignment="1">
      <alignment horizontal="center"/>
    </xf>
    <xf numFmtId="0" fontId="3" fillId="7" borderId="12" xfId="3" applyBorder="1" applyAlignment="1">
      <alignment horizontal="center" vertical="center"/>
    </xf>
    <xf numFmtId="164" fontId="4" fillId="4" borderId="12" xfId="1" applyNumberFormat="1" applyFont="1" applyFill="1" applyBorder="1" applyAlignment="1">
      <alignment horizontal="center"/>
    </xf>
    <xf numFmtId="164" fontId="4" fillId="8" borderId="12" xfId="1" applyNumberFormat="1" applyFont="1" applyFill="1" applyBorder="1" applyAlignment="1">
      <alignment horizontal="center" vertical="top" wrapText="1"/>
    </xf>
    <xf numFmtId="164" fontId="4" fillId="9" borderId="12" xfId="1" applyNumberFormat="1" applyFont="1" applyFill="1" applyBorder="1" applyAlignment="1">
      <alignment horizontal="center" vertical="top" wrapText="1"/>
    </xf>
    <xf numFmtId="164" fontId="4" fillId="10" borderId="12" xfId="1" applyNumberFormat="1" applyFont="1" applyFill="1" applyBorder="1" applyAlignment="1">
      <alignment horizontal="center" vertical="top" wrapText="1"/>
    </xf>
    <xf numFmtId="164" fontId="4" fillId="11" borderId="12" xfId="1" applyNumberFormat="1" applyFont="1" applyFill="1" applyBorder="1" applyAlignment="1">
      <alignment horizontal="center" vertical="top" wrapText="1"/>
    </xf>
    <xf numFmtId="164" fontId="0" fillId="8" borderId="12" xfId="1" applyNumberFormat="1" applyFont="1" applyFill="1" applyBorder="1" applyAlignment="1">
      <alignment horizontal="center" vertical="top" wrapText="1"/>
    </xf>
    <xf numFmtId="164" fontId="0" fillId="9" borderId="12" xfId="1" applyNumberFormat="1" applyFont="1" applyFill="1" applyBorder="1" applyAlignment="1">
      <alignment horizontal="center" vertical="top" wrapText="1"/>
    </xf>
    <xf numFmtId="164" fontId="0" fillId="10" borderId="12" xfId="1" applyNumberFormat="1" applyFont="1" applyFill="1" applyBorder="1" applyAlignment="1">
      <alignment horizontal="center" vertical="top" wrapText="1"/>
    </xf>
    <xf numFmtId="164" fontId="0" fillId="11" borderId="12" xfId="1" applyNumberFormat="1" applyFont="1" applyFill="1" applyBorder="1" applyAlignment="1">
      <alignment horizontal="center" vertical="top" wrapText="1"/>
    </xf>
    <xf numFmtId="164" fontId="0" fillId="4" borderId="12" xfId="1" applyNumberFormat="1" applyFont="1" applyFill="1" applyBorder="1" applyAlignment="1">
      <alignment horizontal="center"/>
    </xf>
    <xf numFmtId="164" fontId="4" fillId="12" borderId="12" xfId="1" applyNumberFormat="1" applyFont="1" applyFill="1" applyBorder="1" applyAlignment="1">
      <alignment horizontal="center" vertical="top" wrapText="1"/>
    </xf>
    <xf numFmtId="0" fontId="0" fillId="8" borderId="12" xfId="0" applyFill="1" applyBorder="1"/>
    <xf numFmtId="164" fontId="3" fillId="7" borderId="12" xfId="1" applyNumberFormat="1" applyFill="1" applyBorder="1" applyAlignment="1">
      <alignment horizontal="center" vertical="center"/>
    </xf>
    <xf numFmtId="0" fontId="0" fillId="14" borderId="24" xfId="0" applyFill="1" applyBorder="1"/>
    <xf numFmtId="0" fontId="0" fillId="14" borderId="26" xfId="0" applyFill="1" applyBorder="1"/>
    <xf numFmtId="0" fontId="0" fillId="14" borderId="22" xfId="0" applyFill="1" applyBorder="1"/>
    <xf numFmtId="0" fontId="0" fillId="14" borderId="18" xfId="0" applyFill="1" applyBorder="1"/>
    <xf numFmtId="0" fontId="0" fillId="14" borderId="12" xfId="0" applyFill="1" applyBorder="1"/>
    <xf numFmtId="0" fontId="0" fillId="14" borderId="14" xfId="0" applyFill="1" applyBorder="1"/>
    <xf numFmtId="0" fontId="0" fillId="14" borderId="19" xfId="0" applyFill="1" applyBorder="1"/>
    <xf numFmtId="0" fontId="0" fillId="14" borderId="13" xfId="0" applyFill="1" applyBorder="1"/>
    <xf numFmtId="0" fontId="0" fillId="14" borderId="15" xfId="0" applyFill="1" applyBorder="1"/>
    <xf numFmtId="164" fontId="4" fillId="14" borderId="12" xfId="1" applyNumberFormat="1" applyFont="1" applyFill="1" applyBorder="1" applyAlignment="1">
      <alignment horizontal="center" vertical="top" wrapText="1"/>
    </xf>
    <xf numFmtId="164" fontId="0" fillId="14" borderId="12" xfId="1" applyNumberFormat="1" applyFont="1" applyFill="1" applyBorder="1" applyAlignment="1">
      <alignment horizontal="center" vertical="top" wrapText="1"/>
    </xf>
    <xf numFmtId="0" fontId="0" fillId="7" borderId="12" xfId="3" applyFont="1" applyBorder="1" applyAlignment="1">
      <alignment horizontal="center" vertical="center"/>
    </xf>
    <xf numFmtId="164" fontId="4" fillId="8" borderId="12" xfId="1" applyNumberFormat="1" applyFont="1" applyFill="1" applyBorder="1" applyAlignment="1">
      <alignment horizontal="center"/>
    </xf>
    <xf numFmtId="164" fontId="0" fillId="8" borderId="12" xfId="1" applyNumberFormat="1" applyFont="1" applyFill="1" applyBorder="1"/>
    <xf numFmtId="43" fontId="0" fillId="14" borderId="12" xfId="1" applyFont="1" applyFill="1" applyBorder="1"/>
    <xf numFmtId="1" fontId="5" fillId="3" borderId="30" xfId="0" applyNumberFormat="1" applyFont="1" applyFill="1" applyBorder="1" applyAlignment="1">
      <alignment horizontal="center" vertical="center" wrapText="1"/>
    </xf>
    <xf numFmtId="1" fontId="5" fillId="5" borderId="12" xfId="0" applyNumberFormat="1" applyFont="1" applyFill="1" applyBorder="1" applyAlignment="1">
      <alignment horizontal="center" vertical="center" wrapText="1"/>
    </xf>
    <xf numFmtId="1" fontId="0" fillId="5" borderId="12" xfId="0" applyNumberFormat="1" applyFill="1" applyBorder="1"/>
    <xf numFmtId="164" fontId="0" fillId="5" borderId="12" xfId="0" applyNumberFormat="1" applyFill="1" applyBorder="1"/>
    <xf numFmtId="164" fontId="0" fillId="5" borderId="12" xfId="1" applyNumberFormat="1" applyFont="1" applyFill="1" applyBorder="1"/>
    <xf numFmtId="1" fontId="0" fillId="0" borderId="0" xfId="0" applyNumberFormat="1"/>
    <xf numFmtId="164" fontId="0" fillId="5" borderId="12" xfId="1" applyNumberFormat="1" applyFont="1" applyFill="1" applyBorder="1" applyAlignment="1">
      <alignment horizontal="center" wrapText="1"/>
    </xf>
    <xf numFmtId="0" fontId="6" fillId="0" borderId="0" xfId="0" applyFont="1"/>
    <xf numFmtId="0" fontId="0" fillId="6" borderId="12" xfId="2" applyFont="1" applyBorder="1" applyAlignment="1">
      <alignment horizontal="center"/>
    </xf>
    <xf numFmtId="43" fontId="0" fillId="5" borderId="12" xfId="1" applyFont="1" applyFill="1" applyBorder="1"/>
    <xf numFmtId="164" fontId="3" fillId="0" borderId="12" xfId="1" applyNumberFormat="1" applyFill="1" applyBorder="1" applyAlignment="1">
      <alignment horizontal="center" vertical="center"/>
    </xf>
    <xf numFmtId="164" fontId="3" fillId="0" borderId="12" xfId="1" applyNumberFormat="1" applyFill="1" applyBorder="1" applyAlignment="1">
      <alignment horizontal="center" vertical="top"/>
    </xf>
    <xf numFmtId="164" fontId="2" fillId="0" borderId="12" xfId="1" applyNumberFormat="1" applyFont="1" applyFill="1" applyBorder="1" applyAlignment="1">
      <alignment horizontal="center" vertical="center"/>
    </xf>
    <xf numFmtId="164" fontId="0" fillId="0" borderId="12" xfId="1" applyNumberFormat="1" applyFont="1" applyFill="1" applyBorder="1" applyAlignment="1">
      <alignment horizontal="center" vertical="center"/>
    </xf>
    <xf numFmtId="164" fontId="0" fillId="0" borderId="12" xfId="1" applyNumberFormat="1" applyFont="1" applyFill="1" applyBorder="1" applyAlignment="1">
      <alignment horizontal="left" vertical="center" wrapText="1"/>
    </xf>
    <xf numFmtId="164" fontId="3" fillId="0" borderId="12" xfId="1" applyNumberFormat="1" applyFill="1" applyBorder="1"/>
    <xf numFmtId="164" fontId="3" fillId="0" borderId="12" xfId="1" applyNumberFormat="1" applyFill="1" applyBorder="1" applyAlignment="1">
      <alignment horizontal="left"/>
    </xf>
    <xf numFmtId="164" fontId="0" fillId="0" borderId="0" xfId="1" applyNumberFormat="1" applyFont="1" applyFill="1"/>
    <xf numFmtId="164" fontId="3" fillId="0" borderId="5" xfId="1" applyNumberFormat="1" applyFill="1" applyBorder="1" applyAlignment="1">
      <alignment horizontal="center" vertical="center" wrapText="1"/>
    </xf>
    <xf numFmtId="164" fontId="3" fillId="0" borderId="0" xfId="1" applyNumberFormat="1" applyFill="1" applyBorder="1" applyAlignment="1">
      <alignment vertical="top" wrapText="1"/>
    </xf>
    <xf numFmtId="164" fontId="3" fillId="0" borderId="21" xfId="1" applyNumberFormat="1" applyFill="1" applyBorder="1" applyAlignment="1">
      <alignment vertical="top" wrapText="1"/>
    </xf>
    <xf numFmtId="164" fontId="3" fillId="0" borderId="20" xfId="1" applyNumberFormat="1" applyFill="1" applyBorder="1" applyAlignment="1">
      <alignment vertical="top" wrapText="1"/>
    </xf>
    <xf numFmtId="164" fontId="3" fillId="0" borderId="6" xfId="1" applyNumberFormat="1" applyFill="1" applyBorder="1" applyAlignment="1">
      <alignment horizontal="center" vertical="center" wrapText="1"/>
    </xf>
    <xf numFmtId="164" fontId="3" fillId="0" borderId="22" xfId="1" applyNumberFormat="1" applyFill="1" applyBorder="1" applyAlignment="1">
      <alignment horizontal="center" vertical="top" wrapText="1"/>
    </xf>
    <xf numFmtId="164" fontId="3" fillId="0" borderId="23" xfId="1" applyNumberFormat="1" applyFill="1" applyBorder="1" applyAlignment="1">
      <alignment horizontal="center" vertical="top" wrapText="1"/>
    </xf>
    <xf numFmtId="164" fontId="3" fillId="0" borderId="1" xfId="1" applyNumberFormat="1" applyFill="1" applyBorder="1" applyAlignment="1">
      <alignment horizontal="center" vertical="center" wrapText="1"/>
    </xf>
    <xf numFmtId="164" fontId="3" fillId="0" borderId="12" xfId="1" applyNumberFormat="1" applyFill="1" applyBorder="1" applyAlignment="1">
      <alignment horizontal="center" vertical="top" wrapText="1"/>
    </xf>
    <xf numFmtId="164" fontId="0" fillId="0" borderId="0" xfId="1" applyNumberFormat="1" applyFont="1" applyFill="1" applyBorder="1"/>
    <xf numFmtId="164" fontId="0" fillId="0" borderId="0" xfId="1" applyNumberFormat="1" applyFont="1" applyFill="1" applyBorder="1" applyAlignment="1">
      <alignment horizontal="center"/>
    </xf>
    <xf numFmtId="164" fontId="0" fillId="16" borderId="12" xfId="1" applyNumberFormat="1" applyFont="1" applyFill="1" applyBorder="1"/>
    <xf numFmtId="164" fontId="0" fillId="16" borderId="12" xfId="1" applyNumberFormat="1" applyFont="1" applyFill="1" applyBorder="1" applyAlignment="1">
      <alignment horizontal="center"/>
    </xf>
    <xf numFmtId="164" fontId="0" fillId="16" borderId="12" xfId="1" applyNumberFormat="1" applyFont="1" applyFill="1" applyBorder="1" applyAlignment="1">
      <alignment horizontal="center" vertical="center"/>
    </xf>
    <xf numFmtId="164" fontId="3" fillId="17" borderId="1" xfId="1" applyNumberFormat="1" applyFill="1" applyBorder="1" applyAlignment="1">
      <alignment horizontal="center" vertical="center" wrapText="1"/>
    </xf>
    <xf numFmtId="164" fontId="3" fillId="17" borderId="12" xfId="1" applyNumberFormat="1" applyFill="1" applyBorder="1" applyAlignment="1">
      <alignment horizontal="center" vertical="center"/>
    </xf>
    <xf numFmtId="165" fontId="3" fillId="0" borderId="12" xfId="1" applyNumberFormat="1" applyFill="1" applyBorder="1" applyAlignment="1">
      <alignment horizontal="center" vertical="center"/>
    </xf>
    <xf numFmtId="165" fontId="0" fillId="0" borderId="12" xfId="1" applyNumberFormat="1" applyFont="1" applyFill="1" applyBorder="1" applyAlignment="1">
      <alignment horizontal="center" vertical="center"/>
    </xf>
    <xf numFmtId="165" fontId="0" fillId="0" borderId="0" xfId="1" applyNumberFormat="1" applyFont="1" applyFill="1" applyBorder="1"/>
    <xf numFmtId="165" fontId="0" fillId="0" borderId="0" xfId="1" applyNumberFormat="1" applyFont="1" applyFill="1"/>
    <xf numFmtId="165" fontId="2" fillId="0" borderId="12" xfId="1" applyNumberFormat="1" applyFont="1" applyFill="1" applyBorder="1" applyAlignment="1">
      <alignment horizontal="center" vertical="center"/>
    </xf>
    <xf numFmtId="164" fontId="0" fillId="0" borderId="0" xfId="1" applyNumberFormat="1" applyFont="1" applyFill="1" applyAlignment="1">
      <alignment horizontal="center"/>
    </xf>
    <xf numFmtId="164" fontId="0" fillId="18" borderId="12" xfId="1" applyNumberFormat="1" applyFont="1" applyFill="1" applyBorder="1"/>
    <xf numFmtId="164" fontId="0" fillId="18" borderId="12" xfId="1" applyNumberFormat="1" applyFont="1" applyFill="1" applyBorder="1" applyAlignment="1">
      <alignment horizontal="center" vertical="top" wrapText="1"/>
    </xf>
    <xf numFmtId="164" fontId="0" fillId="18" borderId="12" xfId="1" applyNumberFormat="1" applyFont="1" applyFill="1" applyBorder="1" applyAlignment="1">
      <alignment horizontal="center"/>
    </xf>
    <xf numFmtId="164" fontId="3" fillId="0" borderId="12" xfId="1" applyNumberFormat="1" applyFill="1" applyBorder="1" applyAlignment="1">
      <alignment horizontal="center" vertical="center" wrapText="1"/>
    </xf>
    <xf numFmtId="164" fontId="0" fillId="19" borderId="12" xfId="1" applyNumberFormat="1" applyFont="1" applyFill="1" applyBorder="1" applyAlignment="1">
      <alignment horizontal="center"/>
    </xf>
    <xf numFmtId="43" fontId="0" fillId="19" borderId="12" xfId="1" applyFont="1" applyFill="1" applyBorder="1" applyAlignment="1">
      <alignment horizontal="center"/>
    </xf>
    <xf numFmtId="164" fontId="0" fillId="19" borderId="12" xfId="1" applyNumberFormat="1" applyFont="1" applyFill="1" applyBorder="1" applyAlignment="1"/>
    <xf numFmtId="164" fontId="0" fillId="20" borderId="12" xfId="1" applyNumberFormat="1" applyFont="1" applyFill="1" applyBorder="1" applyAlignment="1">
      <alignment horizontal="center"/>
    </xf>
    <xf numFmtId="164" fontId="4" fillId="21" borderId="12" xfId="1" applyNumberFormat="1" applyFont="1" applyFill="1" applyBorder="1" applyAlignment="1">
      <alignment horizontal="center"/>
    </xf>
    <xf numFmtId="164" fontId="0" fillId="21" borderId="12" xfId="1" applyNumberFormat="1" applyFont="1" applyFill="1" applyBorder="1" applyAlignment="1">
      <alignment horizontal="center"/>
    </xf>
    <xf numFmtId="164" fontId="0" fillId="20" borderId="12" xfId="1" applyNumberFormat="1" applyFont="1" applyFill="1" applyBorder="1"/>
    <xf numFmtId="164" fontId="0" fillId="0" borderId="0" xfId="1" applyNumberFormat="1" applyFont="1" applyFill="1" applyAlignment="1">
      <alignment wrapText="1"/>
    </xf>
    <xf numFmtId="164" fontId="0" fillId="0" borderId="12" xfId="1" applyNumberFormat="1" applyFont="1" applyFill="1" applyBorder="1" applyAlignment="1">
      <alignment horizontal="center"/>
    </xf>
    <xf numFmtId="43" fontId="4" fillId="13" borderId="12" xfId="1" applyFont="1" applyFill="1" applyBorder="1" applyAlignment="1">
      <alignment horizontal="center"/>
    </xf>
    <xf numFmtId="43" fontId="0" fillId="13" borderId="12" xfId="1" applyFont="1" applyFill="1" applyBorder="1"/>
    <xf numFmtId="0" fontId="0" fillId="0" borderId="0" xfId="0" applyFill="1" applyBorder="1"/>
    <xf numFmtId="0" fontId="9" fillId="22" borderId="34" xfId="0" applyFont="1" applyFill="1" applyBorder="1" applyAlignment="1">
      <alignment horizontal="center" vertical="center"/>
    </xf>
    <xf numFmtId="0" fontId="12" fillId="23" borderId="35" xfId="0" applyFont="1" applyFill="1" applyBorder="1" applyAlignment="1">
      <alignment horizontal="center" vertical="center"/>
    </xf>
    <xf numFmtId="0" fontId="9" fillId="22" borderId="36" xfId="0" applyFont="1" applyFill="1" applyBorder="1" applyAlignment="1">
      <alignment horizontal="center" vertical="center"/>
    </xf>
    <xf numFmtId="0" fontId="8" fillId="23" borderId="37" xfId="0" applyFont="1" applyFill="1" applyBorder="1" applyAlignment="1">
      <alignment horizontal="center" vertical="center"/>
    </xf>
    <xf numFmtId="0" fontId="8" fillId="15" borderId="35" xfId="0" applyFont="1" applyFill="1" applyBorder="1" applyAlignment="1">
      <alignment horizontal="center" vertical="center"/>
    </xf>
    <xf numFmtId="0" fontId="8" fillId="23" borderId="35" xfId="0" applyFont="1" applyFill="1" applyBorder="1" applyAlignment="1">
      <alignment horizontal="center" vertical="center"/>
    </xf>
    <xf numFmtId="0" fontId="10" fillId="15" borderId="35" xfId="0" applyFont="1" applyFill="1" applyBorder="1" applyAlignment="1">
      <alignment horizontal="center" vertical="center"/>
    </xf>
    <xf numFmtId="0" fontId="10" fillId="23" borderId="35" xfId="0" applyFont="1" applyFill="1" applyBorder="1" applyAlignment="1">
      <alignment horizontal="center" vertical="center"/>
    </xf>
    <xf numFmtId="0" fontId="10" fillId="23" borderId="37" xfId="0" applyFont="1" applyFill="1" applyBorder="1" applyAlignment="1">
      <alignment horizontal="center" vertical="center"/>
    </xf>
    <xf numFmtId="0" fontId="10" fillId="15" borderId="37" xfId="0" applyFont="1" applyFill="1" applyBorder="1" applyAlignment="1">
      <alignment horizontal="center" vertical="center"/>
    </xf>
    <xf numFmtId="0" fontId="9" fillId="22" borderId="38" xfId="0" applyFont="1" applyFill="1" applyBorder="1" applyAlignment="1">
      <alignment horizontal="center" vertical="center"/>
    </xf>
    <xf numFmtId="164" fontId="1" fillId="0" borderId="12" xfId="1" applyNumberFormat="1" applyFont="1" applyFill="1" applyBorder="1" applyAlignment="1">
      <alignment horizontal="center" vertical="center" wrapText="1"/>
    </xf>
    <xf numFmtId="164" fontId="0" fillId="0" borderId="12" xfId="1" applyNumberFormat="1" applyFont="1" applyFill="1" applyBorder="1"/>
    <xf numFmtId="164" fontId="0" fillId="0" borderId="12" xfId="1" applyNumberFormat="1" applyFont="1" applyFill="1" applyBorder="1" applyAlignment="1">
      <alignment wrapText="1"/>
    </xf>
    <xf numFmtId="43" fontId="0" fillId="0" borderId="12" xfId="1" applyFont="1" applyFill="1" applyBorder="1"/>
    <xf numFmtId="0" fontId="1" fillId="2" borderId="1" xfId="0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 wrapText="1"/>
    </xf>
    <xf numFmtId="0" fontId="1" fillId="2" borderId="16" xfId="0" applyFont="1" applyFill="1" applyBorder="1" applyAlignment="1">
      <alignment horizontal="center" vertical="center" wrapText="1"/>
    </xf>
    <xf numFmtId="0" fontId="4" fillId="6" borderId="12" xfId="2" applyFont="1" applyBorder="1" applyAlignment="1">
      <alignment horizontal="center" vertical="center"/>
    </xf>
    <xf numFmtId="164" fontId="1" fillId="0" borderId="1" xfId="1" applyNumberFormat="1" applyFont="1" applyFill="1" applyBorder="1" applyAlignment="1">
      <alignment horizontal="center" vertical="center" wrapText="1"/>
    </xf>
    <xf numFmtId="164" fontId="1" fillId="0" borderId="2" xfId="1" applyNumberFormat="1" applyFont="1" applyFill="1" applyBorder="1" applyAlignment="1">
      <alignment horizontal="center" vertical="center" wrapText="1"/>
    </xf>
    <xf numFmtId="164" fontId="1" fillId="0" borderId="16" xfId="1" applyNumberFormat="1" applyFont="1" applyFill="1" applyBorder="1" applyAlignment="1">
      <alignment horizontal="center" vertical="center" wrapText="1"/>
    </xf>
    <xf numFmtId="164" fontId="1" fillId="0" borderId="12" xfId="1" applyNumberFormat="1" applyFont="1" applyFill="1" applyBorder="1" applyAlignment="1">
      <alignment horizontal="center" vertical="center" wrapText="1"/>
    </xf>
    <xf numFmtId="164" fontId="0" fillId="0" borderId="12" xfId="1" applyNumberFormat="1" applyFont="1" applyFill="1" applyBorder="1" applyAlignment="1">
      <alignment vertical="center" wrapText="1"/>
    </xf>
    <xf numFmtId="164" fontId="0" fillId="0" borderId="12" xfId="1" applyNumberFormat="1" applyFont="1" applyFill="1" applyBorder="1" applyAlignment="1">
      <alignment horizontal="center"/>
    </xf>
    <xf numFmtId="164" fontId="3" fillId="0" borderId="12" xfId="1" applyNumberFormat="1" applyFill="1" applyBorder="1" applyAlignment="1">
      <alignment horizontal="center"/>
    </xf>
    <xf numFmtId="164" fontId="3" fillId="0" borderId="12" xfId="1" applyNumberFormat="1" applyFill="1" applyBorder="1" applyAlignment="1">
      <alignment horizontal="left"/>
    </xf>
    <xf numFmtId="14" fontId="3" fillId="0" borderId="12" xfId="1" applyNumberFormat="1" applyFill="1" applyBorder="1" applyAlignment="1">
      <alignment horizontal="left"/>
    </xf>
    <xf numFmtId="164" fontId="3" fillId="0" borderId="10" xfId="1" applyNumberFormat="1" applyFill="1" applyBorder="1" applyAlignment="1">
      <alignment horizontal="center" vertical="center" wrapText="1"/>
    </xf>
    <xf numFmtId="164" fontId="3" fillId="0" borderId="0" xfId="1" applyNumberFormat="1" applyFill="1" applyBorder="1" applyAlignment="1">
      <alignment horizontal="center" vertical="center" wrapText="1"/>
    </xf>
    <xf numFmtId="164" fontId="3" fillId="0" borderId="5" xfId="1" applyNumberFormat="1" applyFill="1" applyBorder="1" applyAlignment="1">
      <alignment horizontal="center" vertical="center" wrapText="1"/>
    </xf>
    <xf numFmtId="164" fontId="3" fillId="0" borderId="11" xfId="1" applyNumberFormat="1" applyFill="1" applyBorder="1" applyAlignment="1">
      <alignment horizontal="center" vertical="center" wrapText="1"/>
    </xf>
    <xf numFmtId="164" fontId="3" fillId="0" borderId="8" xfId="1" applyNumberFormat="1" applyFill="1" applyBorder="1" applyAlignment="1">
      <alignment horizontal="center" vertical="center" wrapText="1"/>
    </xf>
    <xf numFmtId="164" fontId="3" fillId="0" borderId="6" xfId="1" applyNumberFormat="1" applyFill="1" applyBorder="1" applyAlignment="1">
      <alignment horizontal="center" vertical="center" wrapText="1"/>
    </xf>
    <xf numFmtId="164" fontId="3" fillId="0" borderId="2" xfId="1" applyNumberFormat="1" applyFill="1" applyBorder="1" applyAlignment="1">
      <alignment horizontal="center" vertical="center" wrapText="1"/>
    </xf>
    <xf numFmtId="164" fontId="3" fillId="0" borderId="16" xfId="1" applyNumberFormat="1" applyFill="1" applyBorder="1" applyAlignment="1">
      <alignment horizontal="center" vertical="center" wrapText="1"/>
    </xf>
    <xf numFmtId="164" fontId="3" fillId="0" borderId="2" xfId="1" applyNumberFormat="1" applyFill="1" applyBorder="1" applyAlignment="1">
      <alignment horizontal="center" vertical="center"/>
    </xf>
    <xf numFmtId="165" fontId="3" fillId="0" borderId="2" xfId="1" applyNumberFormat="1" applyFill="1" applyBorder="1" applyAlignment="1">
      <alignment horizontal="center" vertical="center" wrapText="1"/>
    </xf>
    <xf numFmtId="164" fontId="1" fillId="0" borderId="12" xfId="1" applyNumberFormat="1" applyFont="1" applyFill="1" applyBorder="1" applyAlignment="1">
      <alignment horizontal="center" vertical="center"/>
    </xf>
    <xf numFmtId="165" fontId="1" fillId="0" borderId="12" xfId="1" applyNumberFormat="1" applyFont="1" applyFill="1" applyBorder="1" applyAlignment="1">
      <alignment horizontal="center" vertical="center" wrapText="1"/>
    </xf>
    <xf numFmtId="164" fontId="0" fillId="0" borderId="31" xfId="1" applyNumberFormat="1" applyFont="1" applyFill="1" applyBorder="1" applyAlignment="1">
      <alignment horizontal="center" vertical="center" wrapText="1"/>
    </xf>
    <xf numFmtId="164" fontId="0" fillId="18" borderId="14" xfId="1" applyNumberFormat="1" applyFont="1" applyFill="1" applyBorder="1" applyAlignment="1">
      <alignment horizontal="center" vertical="center"/>
    </xf>
    <xf numFmtId="164" fontId="0" fillId="18" borderId="17" xfId="1" applyNumberFormat="1" applyFont="1" applyFill="1" applyBorder="1" applyAlignment="1">
      <alignment horizontal="center" vertical="center"/>
    </xf>
    <xf numFmtId="164" fontId="0" fillId="18" borderId="18" xfId="1" applyNumberFormat="1" applyFont="1" applyFill="1" applyBorder="1" applyAlignment="1">
      <alignment horizontal="center" vertical="center"/>
    </xf>
    <xf numFmtId="164" fontId="3" fillId="0" borderId="27" xfId="1" applyNumberFormat="1" applyFill="1" applyBorder="1" applyAlignment="1">
      <alignment horizontal="center" vertical="center" wrapText="1"/>
    </xf>
    <xf numFmtId="164" fontId="3" fillId="0" borderId="28" xfId="1" applyNumberFormat="1" applyFill="1" applyBorder="1" applyAlignment="1">
      <alignment horizontal="center" vertical="center" wrapText="1"/>
    </xf>
    <xf numFmtId="164" fontId="3" fillId="0" borderId="29" xfId="1" applyNumberFormat="1" applyFill="1" applyBorder="1" applyAlignment="1">
      <alignment horizontal="center" vertical="center" wrapText="1"/>
    </xf>
    <xf numFmtId="164" fontId="3" fillId="0" borderId="22" xfId="1" applyNumberFormat="1" applyFill="1" applyBorder="1" applyAlignment="1">
      <alignment horizontal="center" vertical="center" wrapText="1"/>
    </xf>
    <xf numFmtId="164" fontId="3" fillId="0" borderId="23" xfId="1" applyNumberFormat="1" applyFill="1" applyBorder="1" applyAlignment="1">
      <alignment horizontal="center" vertical="center" wrapText="1"/>
    </xf>
    <xf numFmtId="164" fontId="3" fillId="0" borderId="24" xfId="1" applyNumberFormat="1" applyFill="1" applyBorder="1" applyAlignment="1">
      <alignment horizontal="center" vertical="center" wrapText="1"/>
    </xf>
    <xf numFmtId="164" fontId="0" fillId="19" borderId="12" xfId="1" applyNumberFormat="1" applyFont="1" applyFill="1" applyBorder="1" applyAlignment="1">
      <alignment horizontal="center"/>
    </xf>
    <xf numFmtId="164" fontId="3" fillId="0" borderId="25" xfId="1" applyNumberFormat="1" applyFill="1" applyBorder="1" applyAlignment="1">
      <alignment horizontal="center" vertical="center" wrapText="1"/>
    </xf>
    <xf numFmtId="164" fontId="3" fillId="0" borderId="26" xfId="1" applyNumberFormat="1" applyFill="1" applyBorder="1" applyAlignment="1">
      <alignment horizontal="center" vertical="center" wrapText="1"/>
    </xf>
    <xf numFmtId="164" fontId="3" fillId="0" borderId="3" xfId="1" applyNumberFormat="1" applyFill="1" applyBorder="1" applyAlignment="1">
      <alignment horizontal="center" vertical="center" wrapText="1"/>
    </xf>
    <xf numFmtId="164" fontId="3" fillId="0" borderId="2" xfId="1" applyNumberFormat="1" applyFill="1" applyBorder="1" applyAlignment="1">
      <alignment vertical="center" wrapText="1"/>
    </xf>
    <xf numFmtId="164" fontId="3" fillId="0" borderId="3" xfId="1" applyNumberFormat="1" applyFill="1" applyBorder="1" applyAlignment="1">
      <alignment vertical="center" wrapText="1"/>
    </xf>
    <xf numFmtId="164" fontId="3" fillId="0" borderId="9" xfId="1" applyNumberFormat="1" applyFill="1" applyBorder="1" applyAlignment="1">
      <alignment horizontal="center" vertical="center" wrapText="1"/>
    </xf>
    <xf numFmtId="164" fontId="3" fillId="0" borderId="7" xfId="1" applyNumberFormat="1" applyFill="1" applyBorder="1" applyAlignment="1">
      <alignment horizontal="center" vertical="center" wrapText="1"/>
    </xf>
    <xf numFmtId="164" fontId="3" fillId="0" borderId="4" xfId="1" applyNumberFormat="1" applyFill="1" applyBorder="1" applyAlignment="1">
      <alignment horizontal="center" vertical="center" wrapText="1"/>
    </xf>
    <xf numFmtId="0" fontId="3" fillId="7" borderId="12" xfId="3" applyBorder="1" applyAlignment="1">
      <alignment horizontal="center" vertical="center"/>
    </xf>
    <xf numFmtId="164" fontId="4" fillId="8" borderId="14" xfId="1" applyNumberFormat="1" applyFont="1" applyFill="1" applyBorder="1" applyAlignment="1">
      <alignment horizontal="center" vertical="top" wrapText="1"/>
    </xf>
    <xf numFmtId="164" fontId="4" fillId="8" borderId="17" xfId="1" applyNumberFormat="1" applyFont="1" applyFill="1" applyBorder="1" applyAlignment="1">
      <alignment horizontal="center" vertical="top" wrapText="1"/>
    </xf>
    <xf numFmtId="164" fontId="4" fillId="8" borderId="18" xfId="1" applyNumberFormat="1" applyFont="1" applyFill="1" applyBorder="1" applyAlignment="1">
      <alignment horizontal="center" vertical="top" wrapText="1"/>
    </xf>
    <xf numFmtId="164" fontId="4" fillId="9" borderId="14" xfId="1" applyNumberFormat="1" applyFont="1" applyFill="1" applyBorder="1" applyAlignment="1">
      <alignment horizontal="center" vertical="top" wrapText="1"/>
    </xf>
    <xf numFmtId="164" fontId="4" fillId="9" borderId="17" xfId="1" applyNumberFormat="1" applyFont="1" applyFill="1" applyBorder="1" applyAlignment="1">
      <alignment horizontal="center" vertical="top" wrapText="1"/>
    </xf>
    <xf numFmtId="164" fontId="4" fillId="9" borderId="18" xfId="1" applyNumberFormat="1" applyFont="1" applyFill="1" applyBorder="1" applyAlignment="1">
      <alignment horizontal="center" vertical="top" wrapText="1"/>
    </xf>
    <xf numFmtId="164" fontId="4" fillId="10" borderId="14" xfId="1" applyNumberFormat="1" applyFont="1" applyFill="1" applyBorder="1" applyAlignment="1">
      <alignment horizontal="center" vertical="top" wrapText="1"/>
    </xf>
    <xf numFmtId="164" fontId="4" fillId="10" borderId="17" xfId="1" applyNumberFormat="1" applyFont="1" applyFill="1" applyBorder="1" applyAlignment="1">
      <alignment horizontal="center" vertical="top" wrapText="1"/>
    </xf>
    <xf numFmtId="164" fontId="4" fillId="10" borderId="18" xfId="1" applyNumberFormat="1" applyFont="1" applyFill="1" applyBorder="1" applyAlignment="1">
      <alignment horizontal="center" vertical="top" wrapText="1"/>
    </xf>
    <xf numFmtId="164" fontId="4" fillId="11" borderId="14" xfId="1" applyNumberFormat="1" applyFont="1" applyFill="1" applyBorder="1" applyAlignment="1">
      <alignment horizontal="center" vertical="top" wrapText="1"/>
    </xf>
    <xf numFmtId="164" fontId="4" fillId="11" borderId="18" xfId="1" applyNumberFormat="1" applyFont="1" applyFill="1" applyBorder="1" applyAlignment="1">
      <alignment horizontal="center" vertical="top" wrapText="1"/>
    </xf>
    <xf numFmtId="0" fontId="0" fillId="13" borderId="23" xfId="0" applyFill="1" applyBorder="1" applyAlignment="1">
      <alignment horizontal="center"/>
    </xf>
    <xf numFmtId="0" fontId="11" fillId="22" borderId="32" xfId="0" applyFont="1" applyFill="1" applyBorder="1" applyAlignment="1">
      <alignment horizontal="justify" vertical="center"/>
    </xf>
    <xf numFmtId="0" fontId="11" fillId="22" borderId="33" xfId="0" applyFont="1" applyFill="1" applyBorder="1" applyAlignment="1">
      <alignment horizontal="justify" vertical="center"/>
    </xf>
    <xf numFmtId="0" fontId="9" fillId="22" borderId="39" xfId="0" applyFont="1" applyFill="1" applyBorder="1" applyAlignment="1">
      <alignment horizontal="center" vertical="center"/>
    </xf>
    <xf numFmtId="0" fontId="9" fillId="22" borderId="40" xfId="0" applyFont="1" applyFill="1" applyBorder="1" applyAlignment="1">
      <alignment horizontal="center" vertical="center"/>
    </xf>
  </cellXfs>
  <cellStyles count="4">
    <cellStyle name="40% - Énfasis3" xfId="2" builtinId="39"/>
    <cellStyle name="40% - Énfasis4" xfId="3" builtinId="43"/>
    <cellStyle name="Millares" xfId="1" builtinId="3"/>
    <cellStyle name="Normal" xfId="0" builtinId="0"/>
  </cellStyles>
  <dxfs count="14">
    <dxf>
      <fill>
        <patternFill patternType="solid">
          <fgColor indexed="64"/>
          <bgColor theme="3" tint="0.79998168889431442"/>
        </patternFill>
      </fill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ill>
        <patternFill patternType="solid">
          <fgColor indexed="64"/>
          <bgColor theme="3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fgColor indexed="64"/>
          <bgColor theme="3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fgColor indexed="64"/>
          <bgColor theme="3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fgColor indexed="64"/>
          <bgColor theme="3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fgColor indexed="64"/>
          <bgColor theme="3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fgColor indexed="64"/>
          <bgColor theme="3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fgColor indexed="64"/>
          <bgColor theme="3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fgColor indexed="64"/>
          <bgColor theme="3" tint="0.79998168889431442"/>
        </patternFill>
      </fill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fgColor indexed="64"/>
          <bgColor theme="3" tint="0.79998168889431442"/>
        </patternFill>
      </fill>
    </dxf>
    <dxf>
      <border>
        <bottom style="thin">
          <color indexed="64"/>
        </bottom>
      </border>
    </dxf>
    <dxf>
      <fill>
        <patternFill patternType="solid">
          <fgColor indexed="64"/>
          <bgColor theme="3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</dxfs>
  <tableStyles count="0" defaultTableStyle="TableStyleMedium2" defaultPivotStyle="PivotStyleLight16"/>
  <colors>
    <mruColors>
      <color rgb="FF009900"/>
      <color rgb="FFFFFF66"/>
      <color rgb="FFFF9900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en-US" sz="1200"/>
              <a:t>Distribución porcentual de arboles, según actividad requerida </a:t>
            </a:r>
          </a:p>
        </c:rich>
      </c:tx>
      <c:overlay val="0"/>
    </c:title>
    <c:autoTitleDeleted val="0"/>
    <c:view3D>
      <c:rotX val="30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RESUMEN!$F$3:$H$3</c:f>
              <c:strCache>
                <c:ptCount val="3"/>
                <c:pt idx="0">
                  <c:v>arboles a cortar</c:v>
                </c:pt>
                <c:pt idx="1">
                  <c:v>arboles podar</c:v>
                </c:pt>
                <c:pt idx="2">
                  <c:v>arboles sin manejo</c:v>
                </c:pt>
              </c:strCache>
            </c:strRef>
          </c:cat>
          <c:val>
            <c:numRef>
              <c:f>RESUMEN!$F$5:$H$5</c:f>
              <c:numCache>
                <c:formatCode>General</c:formatCode>
                <c:ptCount val="3"/>
                <c:pt idx="0">
                  <c:v>0</c:v>
                </c:pt>
                <c:pt idx="1">
                  <c:v>31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</c:plotArea>
    <c:legend>
      <c:legendPos val="t"/>
      <c:overlay val="0"/>
    </c:legend>
    <c:plotVisOnly val="1"/>
    <c:dispBlanksAs val="gap"/>
    <c:showDLblsOverMax val="0"/>
  </c:chart>
  <c:spPr>
    <a:noFill/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00"/>
            </a:pPr>
            <a:r>
              <a:rPr lang="es-CR" sz="1500"/>
              <a:t>Arboles a talar, podar y sin manejo, según parque, Proyecto Inventario fitosanitario Parque Ciudad Quesada, 2016</a:t>
            </a:r>
          </a:p>
        </c:rich>
      </c:tx>
      <c:layout>
        <c:manualLayout>
          <c:xMode val="edge"/>
          <c:yMode val="edge"/>
          <c:x val="0.14273074816108891"/>
          <c:y val="0"/>
        </c:manualLayout>
      </c:layout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6602363685807251"/>
          <c:y val="0.26259518609860055"/>
          <c:w val="0.71786525113383248"/>
          <c:h val="0.60188346690442784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RESUMEN!$F$3</c:f>
              <c:strCache>
                <c:ptCount val="1"/>
                <c:pt idx="0">
                  <c:v>arboles a cortar</c:v>
                </c:pt>
              </c:strCache>
            </c:strRef>
          </c:tx>
          <c:invertIfNegative val="0"/>
          <c:val>
            <c:numRef>
              <c:f>RESUMEN!$F$4:$F$4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tx>
            <c:strRef>
              <c:f>RESUMEN!$G$3</c:f>
              <c:strCache>
                <c:ptCount val="1"/>
                <c:pt idx="0">
                  <c:v>arboles podar</c:v>
                </c:pt>
              </c:strCache>
            </c:strRef>
          </c:tx>
          <c:invertIfNegative val="0"/>
          <c:val>
            <c:numRef>
              <c:f>RESUMEN!$G$4:$G$4</c:f>
              <c:numCache>
                <c:formatCode>General</c:formatCode>
                <c:ptCount val="1"/>
                <c:pt idx="0">
                  <c:v>31</c:v>
                </c:pt>
              </c:numCache>
            </c:numRef>
          </c:val>
        </c:ser>
        <c:ser>
          <c:idx val="2"/>
          <c:order val="2"/>
          <c:tx>
            <c:strRef>
              <c:f>RESUMEN!$H$3</c:f>
              <c:strCache>
                <c:ptCount val="1"/>
                <c:pt idx="0">
                  <c:v>arboles sin manejo</c:v>
                </c:pt>
              </c:strCache>
            </c:strRef>
          </c:tx>
          <c:invertIfNegative val="0"/>
          <c:val>
            <c:numRef>
              <c:f>RESUMEN!$H$4:$H$4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67856256"/>
        <c:axId val="67857792"/>
        <c:axId val="0"/>
      </c:bar3DChart>
      <c:catAx>
        <c:axId val="67856256"/>
        <c:scaling>
          <c:orientation val="minMax"/>
        </c:scaling>
        <c:delete val="0"/>
        <c:axPos val="b"/>
        <c:majorTickMark val="none"/>
        <c:minorTickMark val="none"/>
        <c:tickLblPos val="nextTo"/>
        <c:crossAx val="67857792"/>
        <c:crosses val="autoZero"/>
        <c:auto val="1"/>
        <c:lblAlgn val="ctr"/>
        <c:lblOffset val="100"/>
        <c:noMultiLvlLbl val="0"/>
      </c:catAx>
      <c:valAx>
        <c:axId val="678577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s-CR"/>
                  <a:t>cantidad 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67856256"/>
        <c:crosses val="autoZero"/>
        <c:crossBetween val="between"/>
      </c:valAx>
      <c:dTable>
        <c:showHorzBorder val="1"/>
        <c:showVertBorder val="1"/>
        <c:showOutline val="1"/>
        <c:showKeys val="1"/>
      </c:dTable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R"/>
  <c:roundedCorners val="0"/>
  <mc:AlternateContent xmlns:mc="http://schemas.openxmlformats.org/markup-compatibility/2006">
    <mc:Choice xmlns:c14="http://schemas.microsoft.com/office/drawing/2007/8/2/chart" Requires="c14">
      <c14:style val="113"/>
    </mc:Choice>
    <mc:Fallback>
      <c:style val="13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500"/>
              <a:t>Cantidad Total</a:t>
            </a:r>
            <a:r>
              <a:rPr lang="en-US" sz="1500" baseline="0"/>
              <a:t> de especies nativas y exóticas censadas</a:t>
            </a:r>
            <a:r>
              <a:rPr lang="en-US" sz="1500"/>
              <a:t> 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stacked"/>
        <c:varyColors val="0"/>
        <c:ser>
          <c:idx val="0"/>
          <c:order val="0"/>
          <c:tx>
            <c:strRef>
              <c:f>RESUMEN!$B$22</c:f>
              <c:strCache>
                <c:ptCount val="1"/>
                <c:pt idx="0">
                  <c:v>cantidad 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</c:spPr>
          </c:dPt>
          <c:cat>
            <c:strRef>
              <c:f>RESUMEN!$A$23:$A$24</c:f>
              <c:strCache>
                <c:ptCount val="2"/>
                <c:pt idx="0">
                  <c:v>Especies nativas</c:v>
                </c:pt>
                <c:pt idx="1">
                  <c:v>Especies exóticas</c:v>
                </c:pt>
              </c:strCache>
            </c:strRef>
          </c:cat>
          <c:val>
            <c:numRef>
              <c:f>RESUMEN!$B$23:$B$24</c:f>
              <c:numCache>
                <c:formatCode>General</c:formatCode>
                <c:ptCount val="2"/>
                <c:pt idx="0">
                  <c:v>5</c:v>
                </c:pt>
                <c:pt idx="1">
                  <c:v>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5"/>
        <c:gapDepth val="95"/>
        <c:shape val="box"/>
        <c:axId val="68499328"/>
        <c:axId val="68500864"/>
        <c:axId val="0"/>
      </c:bar3DChart>
      <c:catAx>
        <c:axId val="68499328"/>
        <c:scaling>
          <c:orientation val="minMax"/>
        </c:scaling>
        <c:delete val="0"/>
        <c:axPos val="b"/>
        <c:majorTickMark val="none"/>
        <c:minorTickMark val="none"/>
        <c:tickLblPos val="nextTo"/>
        <c:crossAx val="68500864"/>
        <c:crosses val="autoZero"/>
        <c:auto val="1"/>
        <c:lblAlgn val="ctr"/>
        <c:lblOffset val="100"/>
        <c:noMultiLvlLbl val="0"/>
      </c:catAx>
      <c:valAx>
        <c:axId val="68500864"/>
        <c:scaling>
          <c:orientation val="minMax"/>
        </c:scaling>
        <c:delete val="0"/>
        <c:axPos val="l"/>
        <c:majorGridlines/>
        <c:title>
          <c:overlay val="0"/>
        </c:title>
        <c:numFmt formatCode="General" sourceLinked="1"/>
        <c:majorTickMark val="none"/>
        <c:minorTickMark val="none"/>
        <c:tickLblPos val="nextTo"/>
        <c:crossAx val="68499328"/>
        <c:crosses val="autoZero"/>
        <c:crossBetween val="between"/>
      </c:valAx>
      <c:dTable>
        <c:showHorzBorder val="1"/>
        <c:showVertBorder val="1"/>
        <c:showOutline val="1"/>
        <c:showKeys val="1"/>
      </c:dTable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CR" sz="1500"/>
              <a:t>Proporción</a:t>
            </a:r>
            <a:r>
              <a:rPr lang="es-CR" sz="1500" baseline="0"/>
              <a:t> de arboles a atender por parte de la Municipalidad y mediante contratación externa</a:t>
            </a:r>
            <a:endParaRPr lang="es-CR" sz="1500"/>
          </a:p>
        </c:rich>
      </c:tx>
      <c:overlay val="0"/>
    </c:title>
    <c:autoTitleDeleted val="0"/>
    <c:view3D>
      <c:rotX val="30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explosion val="25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RESUMEN!$K$19:$L$19</c:f>
              <c:strCache>
                <c:ptCount val="2"/>
                <c:pt idx="0">
                  <c:v>Personal de la Municipalidad capacitado</c:v>
                </c:pt>
                <c:pt idx="1">
                  <c:v>Contratación externa</c:v>
                </c:pt>
              </c:strCache>
            </c:strRef>
          </c:cat>
          <c:val>
            <c:numRef>
              <c:f>RESUMEN!$K$20:$L$20</c:f>
              <c:numCache>
                <c:formatCode>_(* #,##0_);_(* \(#,##0\);_(* "-"??_);_(@_)</c:formatCode>
                <c:ptCount val="2"/>
                <c:pt idx="0">
                  <c:v>20</c:v>
                </c:pt>
                <c:pt idx="1">
                  <c:v>11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</c:plotArea>
    <c:legend>
      <c:legendPos val="r"/>
      <c:overlay val="0"/>
      <c:txPr>
        <a:bodyPr/>
        <a:lstStyle/>
        <a:p>
          <a:pPr rtl="0">
            <a:defRPr/>
          </a:pPr>
          <a:endParaRPr lang="es-CR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'Nombres cient&#237;ficos'!F1C1"/><Relationship Id="rId13" Type="http://schemas.openxmlformats.org/officeDocument/2006/relationships/hyperlink" Target="#'Mapa Zona de vida e hidrolog&#237;a'!F1C1"/><Relationship Id="rId18" Type="http://schemas.openxmlformats.org/officeDocument/2006/relationships/image" Target="../media/image6.jpg"/><Relationship Id="rId3" Type="http://schemas.openxmlformats.org/officeDocument/2006/relationships/hyperlink" Target="#Gr&#225;ficos!F1C1"/><Relationship Id="rId21" Type="http://schemas.openxmlformats.org/officeDocument/2006/relationships/image" Target="../media/image7.JPG"/><Relationship Id="rId7" Type="http://schemas.openxmlformats.org/officeDocument/2006/relationships/hyperlink" Target="#RESUMEN!F1C1"/><Relationship Id="rId12" Type="http://schemas.microsoft.com/office/2007/relationships/hdphoto" Target="../media/hdphoto3.wdp"/><Relationship Id="rId17" Type="http://schemas.openxmlformats.org/officeDocument/2006/relationships/hyperlink" Target="#'Mapa Parque Ciudad Quesada'!F1C1"/><Relationship Id="rId2" Type="http://schemas.microsoft.com/office/2007/relationships/hdphoto" Target="../media/hdphoto1.wdp"/><Relationship Id="rId16" Type="http://schemas.openxmlformats.org/officeDocument/2006/relationships/hyperlink" Target="#'Uso actual parques'!F1C1"/><Relationship Id="rId20" Type="http://schemas.openxmlformats.org/officeDocument/2006/relationships/hyperlink" Target="FOTOS_PARQUE" TargetMode="External"/><Relationship Id="rId1" Type="http://schemas.openxmlformats.org/officeDocument/2006/relationships/image" Target="../media/image1.jpeg"/><Relationship Id="rId6" Type="http://schemas.openxmlformats.org/officeDocument/2006/relationships/hyperlink" Target="#'Parque Ciudad Quesada'!F1C1"/><Relationship Id="rId11" Type="http://schemas.openxmlformats.org/officeDocument/2006/relationships/image" Target="../media/image4.jpeg"/><Relationship Id="rId24" Type="http://schemas.openxmlformats.org/officeDocument/2006/relationships/image" Target="../media/image9.jpeg"/><Relationship Id="rId5" Type="http://schemas.microsoft.com/office/2007/relationships/hdphoto" Target="../media/hdphoto2.wdp"/><Relationship Id="rId15" Type="http://schemas.microsoft.com/office/2007/relationships/hdphoto" Target="../media/hdphoto4.wdp"/><Relationship Id="rId23" Type="http://schemas.openxmlformats.org/officeDocument/2006/relationships/image" Target="../media/image8.jpg"/><Relationship Id="rId10" Type="http://schemas.openxmlformats.org/officeDocument/2006/relationships/hyperlink" Target="INFORME%20FINAL%20San%20Carlos%202016.docx" TargetMode="External"/><Relationship Id="rId19" Type="http://schemas.openxmlformats.org/officeDocument/2006/relationships/hyperlink" Target="#'Especies remplazo'!F1C1"/><Relationship Id="rId4" Type="http://schemas.openxmlformats.org/officeDocument/2006/relationships/image" Target="../media/image2.png"/><Relationship Id="rId9" Type="http://schemas.openxmlformats.org/officeDocument/2006/relationships/image" Target="../media/image3.png"/><Relationship Id="rId14" Type="http://schemas.openxmlformats.org/officeDocument/2006/relationships/image" Target="../media/image5.png"/><Relationship Id="rId22" Type="http://schemas.openxmlformats.org/officeDocument/2006/relationships/hyperlink" Target="SAN_CARLOS_2016.rar" TargetMode="Externa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Portada!F1C1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Portada!F1C1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hyperlink" Target="#Portada!F1C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Portada!F1C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chart" Target="../charts/chart4.xml"/><Relationship Id="rId4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hyperlink" Target="#Portada!F1C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jpeg"/><Relationship Id="rId1" Type="http://schemas.openxmlformats.org/officeDocument/2006/relationships/hyperlink" Target="#Portada!F1C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.jpeg"/><Relationship Id="rId1" Type="http://schemas.openxmlformats.org/officeDocument/2006/relationships/hyperlink" Target="#Portada!F1C1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hyperlink" Target="#Portada!F1C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11906</xdr:rowOff>
    </xdr:from>
    <xdr:to>
      <xdr:col>20</xdr:col>
      <xdr:colOff>641882</xdr:colOff>
      <xdr:row>58</xdr:row>
      <xdr:rowOff>135170</xdr:rowOff>
    </xdr:to>
    <xdr:pic>
      <xdr:nvPicPr>
        <xdr:cNvPr id="50" name="49 Imagen"/>
        <xdr:cNvPicPr>
          <a:picLocks noChangeAspect="1"/>
        </xdr:cNvPicPr>
      </xdr:nvPicPr>
      <xdr:blipFill>
        <a:blip xmlns:r="http://schemas.openxmlformats.org/officeDocument/2006/relationships" r:embed="rId1">
          <a:duotone>
            <a:prstClr val="black"/>
            <a:schemeClr val="accent3"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2"/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1906"/>
          <a:ext cx="15881882" cy="11172264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16</xdr:col>
      <xdr:colOff>238125</xdr:colOff>
      <xdr:row>26</xdr:row>
      <xdr:rowOff>137974</xdr:rowOff>
    </xdr:from>
    <xdr:to>
      <xdr:col>19</xdr:col>
      <xdr:colOff>487456</xdr:colOff>
      <xdr:row>32</xdr:row>
      <xdr:rowOff>11906</xdr:rowOff>
    </xdr:to>
    <xdr:sp macro="" textlink="">
      <xdr:nvSpPr>
        <xdr:cNvPr id="3" name="2 Rectángulo redondeado"/>
        <xdr:cNvSpPr/>
      </xdr:nvSpPr>
      <xdr:spPr>
        <a:xfrm>
          <a:off x="12430125" y="5090974"/>
          <a:ext cx="2535331" cy="1016932"/>
        </a:xfrm>
        <a:prstGeom prst="roundRect">
          <a:avLst/>
        </a:prstGeom>
        <a:solidFill>
          <a:schemeClr val="accent3">
            <a:lumMod val="75000"/>
            <a:alpha val="56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R" sz="1100"/>
        </a:p>
      </xdr:txBody>
    </xdr:sp>
    <xdr:clientData/>
  </xdr:twoCellAnchor>
  <xdr:twoCellAnchor>
    <xdr:from>
      <xdr:col>16</xdr:col>
      <xdr:colOff>226219</xdr:colOff>
      <xdr:row>26</xdr:row>
      <xdr:rowOff>125366</xdr:rowOff>
    </xdr:from>
    <xdr:to>
      <xdr:col>19</xdr:col>
      <xdr:colOff>461575</xdr:colOff>
      <xdr:row>31</xdr:row>
      <xdr:rowOff>178594</xdr:rowOff>
    </xdr:to>
    <xdr:sp macro="" textlink="">
      <xdr:nvSpPr>
        <xdr:cNvPr id="9" name="8 Redondear rectángulo de esquina diagonal">
          <a:hlinkClick xmlns:r="http://schemas.openxmlformats.org/officeDocument/2006/relationships" r:id="rId3"/>
        </xdr:cNvPr>
        <xdr:cNvSpPr/>
      </xdr:nvSpPr>
      <xdr:spPr>
        <a:xfrm>
          <a:off x="12418219" y="5078366"/>
          <a:ext cx="2521356" cy="1005728"/>
        </a:xfrm>
        <a:prstGeom prst="round2DiagRect">
          <a:avLst/>
        </a:prstGeom>
        <a:blipFill dpi="0" rotWithShape="1">
          <a:blip xmlns:r="http://schemas.openxmlformats.org/officeDocument/2006/relationships" r:embed="rId4" cstate="screen">
            <a:extLst>
              <a:ext uri="{BEBA8EAE-BF5A-486C-A8C5-ECC9F3942E4B}">
                <a14:imgProps xmlns:a14="http://schemas.microsoft.com/office/drawing/2010/main">
                  <a14:imgLayer r:embed="rId5">
                    <a14:imgEffect>
                      <a14:colorTemperature colorTemp="11500"/>
                    </a14:imgEffect>
                    <a14:imgEffect>
                      <a14:saturation sat="140000"/>
                    </a14:imgEffect>
                  </a14:imgLayer>
                </a14:imgProps>
              </a:ex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a:blipFill>
        <a:effectLst>
          <a:outerShdw blurRad="40000" dist="20000" dir="5400000" rotWithShape="0">
            <a:srgbClr val="000000"/>
          </a:outerShdw>
        </a:effectLst>
        <a:scene3d>
          <a:camera prst="orthographicFront"/>
          <a:lightRig rig="threePt" dir="t"/>
        </a:scene3d>
        <a:sp3d>
          <a:bevelT/>
        </a:sp3d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rtlCol="0" anchor="ctr"/>
        <a:lstStyle/>
        <a:p>
          <a:pPr marL="0" indent="0" algn="ctr"/>
          <a:r>
            <a:rPr lang="es-ES" sz="1500" b="1">
              <a:solidFill>
                <a:schemeClr val="tx1"/>
              </a:solidFill>
              <a:latin typeface="+mn-lt"/>
              <a:ea typeface="+mn-ea"/>
              <a:cs typeface="+mn-cs"/>
            </a:rPr>
            <a:t>Gáficos  </a:t>
          </a:r>
        </a:p>
      </xdr:txBody>
    </xdr:sp>
    <xdr:clientData/>
  </xdr:twoCellAnchor>
  <xdr:twoCellAnchor>
    <xdr:from>
      <xdr:col>6</xdr:col>
      <xdr:colOff>678795</xdr:colOff>
      <xdr:row>15</xdr:row>
      <xdr:rowOff>180584</xdr:rowOff>
    </xdr:from>
    <xdr:to>
      <xdr:col>13</xdr:col>
      <xdr:colOff>23813</xdr:colOff>
      <xdr:row>24</xdr:row>
      <xdr:rowOff>95249</xdr:rowOff>
    </xdr:to>
    <xdr:sp macro="" textlink="">
      <xdr:nvSpPr>
        <xdr:cNvPr id="8" name="7 Redondear rectángulo de esquina diagonal">
          <a:hlinkClick xmlns:r="http://schemas.openxmlformats.org/officeDocument/2006/relationships" r:id="rId6"/>
        </xdr:cNvPr>
        <xdr:cNvSpPr/>
      </xdr:nvSpPr>
      <xdr:spPr>
        <a:xfrm>
          <a:off x="5250795" y="3038084"/>
          <a:ext cx="4679018" cy="1629165"/>
        </a:xfrm>
        <a:prstGeom prst="round2DiagRect">
          <a:avLst/>
        </a:prstGeom>
        <a:solidFill>
          <a:schemeClr val="accent6">
            <a:lumMod val="75000"/>
          </a:schemeClr>
        </a:solidFill>
        <a:scene3d>
          <a:camera prst="orthographicFront"/>
          <a:lightRig rig="threePt" dir="t"/>
        </a:scene3d>
        <a:sp3d>
          <a:bevelT/>
        </a:sp3d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ES" sz="2500" b="1">
              <a:solidFill>
                <a:schemeClr val="bg1"/>
              </a:solidFill>
              <a:latin typeface="+mn-lt"/>
              <a:ea typeface="+mn-ea"/>
              <a:cs typeface="+mn-cs"/>
            </a:rPr>
            <a:t>Datos árbol</a:t>
          </a:r>
          <a:r>
            <a:rPr lang="es-ES" sz="2500" b="1" baseline="0">
              <a:solidFill>
                <a:schemeClr val="bg1"/>
              </a:solidFill>
              <a:latin typeface="+mn-lt"/>
              <a:ea typeface="+mn-ea"/>
              <a:cs typeface="+mn-cs"/>
            </a:rPr>
            <a:t> por árbol, </a:t>
          </a:r>
          <a:r>
            <a:rPr lang="es-ES" sz="2500" b="1">
              <a:solidFill>
                <a:schemeClr val="bg1"/>
              </a:solidFill>
              <a:latin typeface="+mn-lt"/>
              <a:ea typeface="+mn-ea"/>
              <a:cs typeface="+mn-cs"/>
            </a:rPr>
            <a:t>Parque  Ciudad Quesada</a:t>
          </a:r>
          <a:endParaRPr lang="es-ES" sz="2500" b="1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2</xdr:col>
      <xdr:colOff>138921</xdr:colOff>
      <xdr:row>0</xdr:row>
      <xdr:rowOff>0</xdr:rowOff>
    </xdr:from>
    <xdr:to>
      <xdr:col>19</xdr:col>
      <xdr:colOff>84371</xdr:colOff>
      <xdr:row>9</xdr:row>
      <xdr:rowOff>27214</xdr:rowOff>
    </xdr:to>
    <xdr:sp macro="" textlink="">
      <xdr:nvSpPr>
        <xdr:cNvPr id="10" name="9 Rectángulo"/>
        <xdr:cNvSpPr/>
      </xdr:nvSpPr>
      <xdr:spPr>
        <a:xfrm>
          <a:off x="1662921" y="0"/>
          <a:ext cx="12899450" cy="1741714"/>
        </a:xfrm>
        <a:prstGeom prst="rect">
          <a:avLst/>
        </a:prstGeom>
        <a:noFill/>
        <a:ln>
          <a:noFill/>
        </a:ln>
      </xdr:spPr>
      <xdr:style>
        <a:lnRef idx="2">
          <a:schemeClr val="accent3"/>
        </a:lnRef>
        <a:fillRef idx="1">
          <a:schemeClr val="lt1"/>
        </a:fillRef>
        <a:effectRef idx="0">
          <a:schemeClr val="accent3"/>
        </a:effectRef>
        <a:fontRef idx="minor">
          <a:schemeClr val="dk1"/>
        </a:fontRef>
      </xdr:style>
      <xdr:txBody>
        <a:bodyPr vertOverflow="clip" rtlCol="0" anchor="ctr">
          <a:scene3d>
            <a:camera prst="orthographicFront"/>
            <a:lightRig rig="soft" dir="t">
              <a:rot lat="0" lon="0" rev="10800000"/>
            </a:lightRig>
          </a:scene3d>
          <a:sp3d>
            <a:bevelT w="27940" h="12700"/>
            <a:contourClr>
              <a:srgbClr val="DDDDDD"/>
            </a:contourClr>
          </a:sp3d>
        </a:bodyPr>
        <a:lstStyle/>
        <a:p>
          <a:pPr algn="ctr"/>
          <a:r>
            <a:rPr lang="es-ES" sz="2000" b="1" cap="none" spc="150">
              <a:ln w="11430"/>
              <a:solidFill>
                <a:schemeClr val="bg1"/>
              </a:solidFill>
              <a:effectLst>
                <a:outerShdw blurRad="25400" algn="tl" rotWithShape="0">
                  <a:srgbClr val="000000">
                    <a:alpha val="43000"/>
                  </a:srgbClr>
                </a:outerShdw>
              </a:effectLst>
              <a:latin typeface="Tahoma" pitchFamily="34" charset="0"/>
              <a:ea typeface="Tahoma" pitchFamily="34" charset="0"/>
              <a:cs typeface="Tahoma" pitchFamily="34" charset="0"/>
            </a:rPr>
            <a:t>Compañía Nacional de Fuerza y Luz</a:t>
          </a:r>
        </a:p>
        <a:p>
          <a:pPr algn="ctr"/>
          <a:r>
            <a:rPr lang="es-ES" sz="2000" b="1" cap="none" spc="150">
              <a:ln w="11430"/>
              <a:solidFill>
                <a:schemeClr val="bg1"/>
              </a:solidFill>
              <a:effectLst>
                <a:outerShdw blurRad="25400" algn="tl" rotWithShape="0">
                  <a:srgbClr val="000000">
                    <a:alpha val="43000"/>
                  </a:srgbClr>
                </a:outerShdw>
              </a:effectLst>
              <a:latin typeface="Tahoma" pitchFamily="34" charset="0"/>
              <a:ea typeface="Tahoma" pitchFamily="34" charset="0"/>
              <a:cs typeface="Tahoma" pitchFamily="34" charset="0"/>
            </a:rPr>
            <a:t>Proceso</a:t>
          </a:r>
          <a:r>
            <a:rPr lang="es-ES" sz="2000" b="1" cap="none" spc="150" baseline="0">
              <a:ln w="11430"/>
              <a:solidFill>
                <a:schemeClr val="bg1"/>
              </a:solidFill>
              <a:effectLst>
                <a:outerShdw blurRad="25400" algn="tl" rotWithShape="0">
                  <a:srgbClr val="000000">
                    <a:alpha val="43000"/>
                  </a:srgbClr>
                </a:outerShdw>
              </a:effectLst>
              <a:latin typeface="Tahoma" pitchFamily="34" charset="0"/>
              <a:ea typeface="Tahoma" pitchFamily="34" charset="0"/>
              <a:cs typeface="Tahoma" pitchFamily="34" charset="0"/>
            </a:rPr>
            <a:t> de Recursos Naturales y Mejoras de Cuencas</a:t>
          </a:r>
        </a:p>
        <a:p>
          <a:pPr algn="ctr"/>
          <a:endParaRPr lang="es-ES" sz="2000" b="1" cap="none" spc="150" baseline="0">
            <a:ln w="11430"/>
            <a:solidFill>
              <a:schemeClr val="bg1"/>
            </a:solidFill>
            <a:effectLst>
              <a:outerShdw blurRad="25400" algn="tl" rotWithShape="0">
                <a:srgbClr val="000000">
                  <a:alpha val="43000"/>
                </a:srgbClr>
              </a:outerShdw>
            </a:effectLst>
            <a:latin typeface="Tahoma" pitchFamily="34" charset="0"/>
            <a:ea typeface="Tahoma" pitchFamily="34" charset="0"/>
            <a:cs typeface="Tahoma" pitchFamily="34" charset="0"/>
          </a:endParaRPr>
        </a:p>
        <a:p>
          <a:pPr algn="ctr"/>
          <a:r>
            <a:rPr lang="es-ES" sz="2000" b="1" cap="none" spc="150">
              <a:ln w="11430"/>
              <a:solidFill>
                <a:schemeClr val="bg1"/>
              </a:solidFill>
              <a:effectLst>
                <a:outerShdw blurRad="25400" algn="tl" rotWithShape="0">
                  <a:srgbClr val="000000">
                    <a:alpha val="43000"/>
                  </a:srgbClr>
                </a:outerShdw>
              </a:effectLst>
              <a:latin typeface="Tahoma" pitchFamily="34" charset="0"/>
              <a:ea typeface="Tahoma" pitchFamily="34" charset="0"/>
              <a:cs typeface="Tahoma" pitchFamily="34" charset="0"/>
            </a:rPr>
            <a:t>Base de datos Inventario Fitosanitario Parque </a:t>
          </a:r>
        </a:p>
        <a:p>
          <a:pPr algn="ctr"/>
          <a:r>
            <a:rPr lang="es-ES" sz="2000" b="1" cap="none" spc="150">
              <a:ln w="11430"/>
              <a:solidFill>
                <a:schemeClr val="bg1"/>
              </a:solidFill>
              <a:effectLst>
                <a:outerShdw blurRad="25400" algn="tl" rotWithShape="0">
                  <a:srgbClr val="000000">
                    <a:alpha val="43000"/>
                  </a:srgbClr>
                </a:outerShdw>
              </a:effectLst>
              <a:latin typeface="Tahoma" pitchFamily="34" charset="0"/>
              <a:ea typeface="Tahoma" pitchFamily="34" charset="0"/>
              <a:cs typeface="Tahoma" pitchFamily="34" charset="0"/>
            </a:rPr>
            <a:t>Centrlal</a:t>
          </a:r>
          <a:r>
            <a:rPr lang="es-ES" sz="2000" b="1" cap="none" spc="150" baseline="0">
              <a:ln w="11430"/>
              <a:solidFill>
                <a:schemeClr val="bg1"/>
              </a:solidFill>
              <a:effectLst>
                <a:outerShdw blurRad="25400" algn="tl" rotWithShape="0">
                  <a:srgbClr val="000000">
                    <a:alpha val="43000"/>
                  </a:srgbClr>
                </a:outerShdw>
              </a:effectLst>
              <a:latin typeface="Tahoma" pitchFamily="34" charset="0"/>
              <a:ea typeface="Tahoma" pitchFamily="34" charset="0"/>
              <a:cs typeface="Tahoma" pitchFamily="34" charset="0"/>
            </a:rPr>
            <a:t> Ciudad Quesada, 2016</a:t>
          </a:r>
          <a:endParaRPr lang="es-ES" sz="2000" b="1" cap="none" spc="150">
            <a:ln w="11430"/>
            <a:solidFill>
              <a:schemeClr val="bg1"/>
            </a:solidFill>
            <a:effectLst>
              <a:outerShdw blurRad="25400" algn="tl" rotWithShape="0">
                <a:srgbClr val="000000">
                  <a:alpha val="43000"/>
                </a:srgbClr>
              </a:outerShdw>
            </a:effectLst>
            <a:latin typeface="Tahoma" pitchFamily="34" charset="0"/>
            <a:ea typeface="Tahoma" pitchFamily="34" charset="0"/>
            <a:cs typeface="Tahoma" pitchFamily="34" charset="0"/>
          </a:endParaRPr>
        </a:p>
      </xdr:txBody>
    </xdr:sp>
    <xdr:clientData/>
  </xdr:twoCellAnchor>
  <xdr:twoCellAnchor>
    <xdr:from>
      <xdr:col>16</xdr:col>
      <xdr:colOff>166687</xdr:colOff>
      <xdr:row>14</xdr:row>
      <xdr:rowOff>95249</xdr:rowOff>
    </xdr:from>
    <xdr:to>
      <xdr:col>19</xdr:col>
      <xdr:colOff>496173</xdr:colOff>
      <xdr:row>19</xdr:row>
      <xdr:rowOff>59529</xdr:rowOff>
    </xdr:to>
    <xdr:sp macro="" textlink="">
      <xdr:nvSpPr>
        <xdr:cNvPr id="11" name="10 Redondear rectángulo de esquina diagonal">
          <a:hlinkClick xmlns:r="http://schemas.openxmlformats.org/officeDocument/2006/relationships" r:id="rId7"/>
        </xdr:cNvPr>
        <xdr:cNvSpPr/>
      </xdr:nvSpPr>
      <xdr:spPr>
        <a:xfrm>
          <a:off x="12358687" y="2762249"/>
          <a:ext cx="2615486" cy="916780"/>
        </a:xfrm>
        <a:prstGeom prst="round2DiagRect">
          <a:avLst/>
        </a:prstGeom>
        <a:pattFill prst="pct90">
          <a:fgClr>
            <a:schemeClr val="accent1"/>
          </a:fgClr>
          <a:bgClr>
            <a:schemeClr val="bg1"/>
          </a:bgClr>
        </a:pattFill>
        <a:scene3d>
          <a:camera prst="orthographicFront"/>
          <a:lightRig rig="threePt" dir="t"/>
        </a:scene3d>
        <a:sp3d>
          <a:bevelT/>
        </a:sp3d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ES" sz="1200" b="0"/>
            <a:t> </a:t>
          </a:r>
          <a:r>
            <a:rPr lang="es-ES" sz="1500" b="1"/>
            <a:t>Resumen de datos</a:t>
          </a:r>
        </a:p>
      </xdr:txBody>
    </xdr:sp>
    <xdr:clientData/>
  </xdr:twoCellAnchor>
  <xdr:twoCellAnchor>
    <xdr:from>
      <xdr:col>8</xdr:col>
      <xdr:colOff>316474</xdr:colOff>
      <xdr:row>9</xdr:row>
      <xdr:rowOff>130415</xdr:rowOff>
    </xdr:from>
    <xdr:to>
      <xdr:col>12</xdr:col>
      <xdr:colOff>256943</xdr:colOff>
      <xdr:row>13</xdr:row>
      <xdr:rowOff>130414</xdr:rowOff>
    </xdr:to>
    <xdr:sp macro="" textlink="">
      <xdr:nvSpPr>
        <xdr:cNvPr id="15" name="14 Rectángulo redondeado"/>
        <xdr:cNvSpPr/>
      </xdr:nvSpPr>
      <xdr:spPr>
        <a:xfrm>
          <a:off x="6412474" y="1844915"/>
          <a:ext cx="2988469" cy="761999"/>
        </a:xfrm>
        <a:prstGeom prst="roundRect">
          <a:avLst/>
        </a:prstGeom>
        <a:noFill/>
        <a:ln>
          <a:noFill/>
        </a:ln>
      </xdr:spPr>
      <xdr:style>
        <a:lnRef idx="2">
          <a:schemeClr val="accent3"/>
        </a:lnRef>
        <a:fillRef idx="1">
          <a:schemeClr val="lt1"/>
        </a:fillRef>
        <a:effectRef idx="0">
          <a:schemeClr val="accent3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lang="es-ES" sz="1600" b="1" u="sng">
              <a:solidFill>
                <a:schemeClr val="accent4">
                  <a:lumMod val="50000"/>
                </a:schemeClr>
              </a:solidFill>
              <a:latin typeface="+mn-lt"/>
            </a:rPr>
            <a:t>Base de datos del parque</a:t>
          </a:r>
          <a:endParaRPr lang="es-ES" sz="1600" b="1" u="sng" baseline="0">
            <a:solidFill>
              <a:schemeClr val="accent4">
                <a:lumMod val="50000"/>
              </a:schemeClr>
            </a:solidFill>
            <a:latin typeface="+mn-lt"/>
          </a:endParaRPr>
        </a:p>
      </xdr:txBody>
    </xdr:sp>
    <xdr:clientData/>
  </xdr:twoCellAnchor>
  <xdr:twoCellAnchor>
    <xdr:from>
      <xdr:col>1</xdr:col>
      <xdr:colOff>156795</xdr:colOff>
      <xdr:row>11</xdr:row>
      <xdr:rowOff>15551</xdr:rowOff>
    </xdr:from>
    <xdr:to>
      <xdr:col>4</xdr:col>
      <xdr:colOff>406826</xdr:colOff>
      <xdr:row>14</xdr:row>
      <xdr:rowOff>86990</xdr:rowOff>
    </xdr:to>
    <xdr:sp macro="" textlink="">
      <xdr:nvSpPr>
        <xdr:cNvPr id="16" name="15 Rectángulo redondeado"/>
        <xdr:cNvSpPr/>
      </xdr:nvSpPr>
      <xdr:spPr>
        <a:xfrm>
          <a:off x="918795" y="2111051"/>
          <a:ext cx="2536031" cy="642939"/>
        </a:xfrm>
        <a:prstGeom prst="roundRect">
          <a:avLst/>
        </a:prstGeom>
        <a:noFill/>
        <a:ln>
          <a:noFill/>
        </a:ln>
      </xdr:spPr>
      <xdr:style>
        <a:lnRef idx="2">
          <a:schemeClr val="accent3"/>
        </a:lnRef>
        <a:fillRef idx="1">
          <a:schemeClr val="lt1"/>
        </a:fillRef>
        <a:effectRef idx="0">
          <a:schemeClr val="accent3"/>
        </a:effectRef>
        <a:fontRef idx="minor">
          <a:schemeClr val="dk1"/>
        </a:fontRef>
      </xdr:style>
      <xdr:txBody>
        <a:bodyPr vertOverflow="clip" rtlCol="0" anchor="ctr"/>
        <a:lstStyle/>
        <a:p>
          <a:pPr marL="0" indent="0" algn="ctr"/>
          <a:r>
            <a:rPr lang="es-ES" sz="1600" b="1" u="sng">
              <a:solidFill>
                <a:schemeClr val="accent4">
                  <a:lumMod val="50000"/>
                </a:schemeClr>
              </a:solidFill>
              <a:latin typeface="+mn-lt"/>
              <a:ea typeface="+mn-ea"/>
              <a:cs typeface="+mn-cs"/>
            </a:rPr>
            <a:t>Información Base General</a:t>
          </a:r>
        </a:p>
      </xdr:txBody>
    </xdr:sp>
    <xdr:clientData/>
  </xdr:twoCellAnchor>
  <xdr:twoCellAnchor>
    <xdr:from>
      <xdr:col>16</xdr:col>
      <xdr:colOff>435865</xdr:colOff>
      <xdr:row>11</xdr:row>
      <xdr:rowOff>3509</xdr:rowOff>
    </xdr:from>
    <xdr:to>
      <xdr:col>19</xdr:col>
      <xdr:colOff>414698</xdr:colOff>
      <xdr:row>13</xdr:row>
      <xdr:rowOff>59073</xdr:rowOff>
    </xdr:to>
    <xdr:sp macro="" textlink="">
      <xdr:nvSpPr>
        <xdr:cNvPr id="17" name="16 Rectángulo"/>
        <xdr:cNvSpPr/>
      </xdr:nvSpPr>
      <xdr:spPr>
        <a:xfrm>
          <a:off x="12627865" y="2099009"/>
          <a:ext cx="2264833" cy="436564"/>
        </a:xfrm>
        <a:prstGeom prst="rect">
          <a:avLst/>
        </a:prstGeom>
        <a:noFill/>
        <a:ln>
          <a:noFill/>
        </a:ln>
      </xdr:spPr>
      <xdr:style>
        <a:lnRef idx="2">
          <a:schemeClr val="accent3"/>
        </a:lnRef>
        <a:fillRef idx="1">
          <a:schemeClr val="lt1"/>
        </a:fillRef>
        <a:effectRef idx="0">
          <a:schemeClr val="accent3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lang="es-ES" sz="1600" b="1" u="sng">
              <a:solidFill>
                <a:schemeClr val="accent4">
                  <a:lumMod val="50000"/>
                </a:schemeClr>
              </a:solidFill>
              <a:latin typeface="+mn-lt"/>
              <a:ea typeface="+mn-ea"/>
              <a:cs typeface="+mn-cs"/>
            </a:rPr>
            <a:t>Resúmenes</a:t>
          </a:r>
          <a:r>
            <a:rPr lang="es-ES" sz="1600" b="1" baseline="0">
              <a:solidFill>
                <a:schemeClr val="bg1"/>
              </a:solidFill>
            </a:rPr>
            <a:t> </a:t>
          </a:r>
          <a:r>
            <a:rPr lang="es-ES" sz="1600" b="1" u="sng">
              <a:solidFill>
                <a:schemeClr val="accent4">
                  <a:lumMod val="50000"/>
                </a:schemeClr>
              </a:solidFill>
              <a:latin typeface="+mn-lt"/>
              <a:ea typeface="+mn-ea"/>
              <a:cs typeface="+mn-cs"/>
            </a:rPr>
            <a:t>de</a:t>
          </a:r>
          <a:r>
            <a:rPr lang="es-ES" sz="1600" b="1" baseline="0">
              <a:solidFill>
                <a:schemeClr val="bg1"/>
              </a:solidFill>
            </a:rPr>
            <a:t> </a:t>
          </a:r>
          <a:r>
            <a:rPr lang="es-ES" sz="1600" b="1" u="sng">
              <a:solidFill>
                <a:schemeClr val="accent4">
                  <a:lumMod val="50000"/>
                </a:schemeClr>
              </a:solidFill>
              <a:latin typeface="+mn-lt"/>
              <a:ea typeface="+mn-ea"/>
              <a:cs typeface="+mn-cs"/>
            </a:rPr>
            <a:t>datos</a:t>
          </a:r>
        </a:p>
      </xdr:txBody>
    </xdr:sp>
    <xdr:clientData/>
  </xdr:twoCellAnchor>
  <xdr:twoCellAnchor>
    <xdr:from>
      <xdr:col>1</xdr:col>
      <xdr:colOff>214313</xdr:colOff>
      <xdr:row>15</xdr:row>
      <xdr:rowOff>95245</xdr:rowOff>
    </xdr:from>
    <xdr:to>
      <xdr:col>4</xdr:col>
      <xdr:colOff>285750</xdr:colOff>
      <xdr:row>21</xdr:row>
      <xdr:rowOff>11901</xdr:rowOff>
    </xdr:to>
    <xdr:sp macro="" textlink="">
      <xdr:nvSpPr>
        <xdr:cNvPr id="31" name="30 Redondear rectángulo de esquina diagonal">
          <a:hlinkClick xmlns:r="http://schemas.openxmlformats.org/officeDocument/2006/relationships" r:id="rId8"/>
        </xdr:cNvPr>
        <xdr:cNvSpPr/>
      </xdr:nvSpPr>
      <xdr:spPr>
        <a:xfrm>
          <a:off x="976313" y="2952745"/>
          <a:ext cx="2357437" cy="1059656"/>
        </a:xfrm>
        <a:prstGeom prst="round2DiagRect">
          <a:avLst/>
        </a:prstGeom>
        <a:solidFill>
          <a:schemeClr val="accent2">
            <a:alpha val="81000"/>
          </a:schemeClr>
        </a:solidFill>
        <a:scene3d>
          <a:camera prst="orthographicFront"/>
          <a:lightRig rig="threePt" dir="t"/>
        </a:scene3d>
        <a:sp3d>
          <a:bevelT/>
          <a:bevelB/>
        </a:sp3d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rtlCol="0" anchor="ctr"/>
        <a:lstStyle/>
        <a:p>
          <a:pPr marL="0" indent="0" algn="ctr"/>
          <a:r>
            <a:rPr lang="es-ES" sz="1500" b="1">
              <a:solidFill>
                <a:schemeClr val="bg1"/>
              </a:solidFill>
              <a:latin typeface="+mn-lt"/>
              <a:ea typeface="+mn-ea"/>
              <a:cs typeface="+mn-cs"/>
            </a:rPr>
            <a:t>Información</a:t>
          </a:r>
          <a:r>
            <a:rPr lang="es-ES" sz="1500" b="1" baseline="0">
              <a:solidFill>
                <a:schemeClr val="bg1"/>
              </a:solidFill>
              <a:latin typeface="+mn-lt"/>
              <a:ea typeface="+mn-ea"/>
              <a:cs typeface="+mn-cs"/>
            </a:rPr>
            <a:t> ecológica d</a:t>
          </a:r>
          <a:r>
            <a:rPr lang="es-ES" sz="1500" b="1">
              <a:solidFill>
                <a:schemeClr val="bg1"/>
              </a:solidFill>
              <a:latin typeface="+mn-lt"/>
              <a:ea typeface="+mn-ea"/>
              <a:cs typeface="+mn-cs"/>
            </a:rPr>
            <a:t>e las especies censadas</a:t>
          </a:r>
        </a:p>
      </xdr:txBody>
    </xdr:sp>
    <xdr:clientData/>
  </xdr:twoCellAnchor>
  <xdr:twoCellAnchor editAs="oneCell">
    <xdr:from>
      <xdr:col>0</xdr:col>
      <xdr:colOff>324973</xdr:colOff>
      <xdr:row>1</xdr:row>
      <xdr:rowOff>22314</xdr:rowOff>
    </xdr:from>
    <xdr:to>
      <xdr:col>3</xdr:col>
      <xdr:colOff>208112</xdr:colOff>
      <xdr:row>6</xdr:row>
      <xdr:rowOff>54965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4973" y="212814"/>
          <a:ext cx="2169139" cy="98515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>
    <xdr:from>
      <xdr:col>1</xdr:col>
      <xdr:colOff>245466</xdr:colOff>
      <xdr:row>29</xdr:row>
      <xdr:rowOff>9409</xdr:rowOff>
    </xdr:from>
    <xdr:to>
      <xdr:col>4</xdr:col>
      <xdr:colOff>273843</xdr:colOff>
      <xdr:row>34</xdr:row>
      <xdr:rowOff>83333</xdr:rowOff>
    </xdr:to>
    <xdr:sp macro="" textlink="">
      <xdr:nvSpPr>
        <xdr:cNvPr id="33" name="32 Redondear rectángulo de esquina diagonal">
          <a:hlinkClick xmlns:r="http://schemas.openxmlformats.org/officeDocument/2006/relationships" r:id="rId10"/>
        </xdr:cNvPr>
        <xdr:cNvSpPr/>
      </xdr:nvSpPr>
      <xdr:spPr>
        <a:xfrm>
          <a:off x="1007466" y="5533909"/>
          <a:ext cx="2314377" cy="1026424"/>
        </a:xfrm>
        <a:prstGeom prst="round2DiagRect">
          <a:avLst/>
        </a:prstGeom>
        <a:blipFill>
          <a:blip xmlns:r="http://schemas.openxmlformats.org/officeDocument/2006/relationships" r:embed="rId11">
            <a:extLst>
              <a:ext uri="{BEBA8EAE-BF5A-486C-A8C5-ECC9F3942E4B}">
                <a14:imgProps xmlns:a14="http://schemas.microsoft.com/office/drawing/2010/main">
                  <a14:imgLayer r:embed="rId12">
                    <a14:imgEffect>
                      <a14:sharpenSoften amount="41000"/>
                    </a14:imgEffect>
                    <a14:imgEffect>
                      <a14:brightnessContrast bright="39000" contrast="64000"/>
                    </a14:imgEffect>
                  </a14:imgLayer>
                </a14:imgProps>
              </a:ext>
            </a:extLst>
          </a:blip>
          <a:stretch>
            <a:fillRect/>
          </a:stretch>
        </a:blipFill>
        <a:scene3d>
          <a:camera prst="orthographicFront"/>
          <a:lightRig rig="threePt" dir="t"/>
        </a:scene3d>
        <a:sp3d>
          <a:bevelT/>
          <a:bevelB/>
        </a:sp3d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rtlCol="0" anchor="ctr"/>
        <a:lstStyle/>
        <a:p>
          <a:pPr marL="0" indent="0" algn="ctr"/>
          <a:r>
            <a:rPr lang="es-ES" sz="1500" b="1" u="sng">
              <a:solidFill>
                <a:srgbClr val="FF0000"/>
              </a:solidFill>
              <a:latin typeface="+mn-lt"/>
              <a:ea typeface="+mn-ea"/>
              <a:cs typeface="+mn-cs"/>
            </a:rPr>
            <a:t>Ir al Informe Final</a:t>
          </a:r>
        </a:p>
      </xdr:txBody>
    </xdr:sp>
    <xdr:clientData/>
  </xdr:twoCellAnchor>
  <xdr:twoCellAnchor>
    <xdr:from>
      <xdr:col>16</xdr:col>
      <xdr:colOff>178595</xdr:colOff>
      <xdr:row>32</xdr:row>
      <xdr:rowOff>177192</xdr:rowOff>
    </xdr:from>
    <xdr:to>
      <xdr:col>19</xdr:col>
      <xdr:colOff>454991</xdr:colOff>
      <xdr:row>38</xdr:row>
      <xdr:rowOff>119062</xdr:rowOff>
    </xdr:to>
    <xdr:sp macro="" textlink="">
      <xdr:nvSpPr>
        <xdr:cNvPr id="34" name="33 Redondear rectángulo de esquina diagonal">
          <a:hlinkClick xmlns:r="http://schemas.openxmlformats.org/officeDocument/2006/relationships" r:id="rId13"/>
        </xdr:cNvPr>
        <xdr:cNvSpPr/>
      </xdr:nvSpPr>
      <xdr:spPr>
        <a:xfrm>
          <a:off x="12370595" y="6273192"/>
          <a:ext cx="2562396" cy="1084870"/>
        </a:xfrm>
        <a:prstGeom prst="round2DiagRect">
          <a:avLst/>
        </a:prstGeom>
        <a:blipFill>
          <a:blip xmlns:r="http://schemas.openxmlformats.org/officeDocument/2006/relationships" r:embed="rId14" cstate="screen">
            <a:extLst>
              <a:ext uri="{BEBA8EAE-BF5A-486C-A8C5-ECC9F3942E4B}">
                <a14:imgProps xmlns:a14="http://schemas.microsoft.com/office/drawing/2010/main">
                  <a14:imgLayer r:embed="rId15">
                    <a14:imgEffect>
                      <a14:sharpenSoften amount="76000"/>
                    </a14:imgEffect>
                  </a14:imgLayer>
                </a14:imgProps>
              </a:ex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scene3d>
          <a:camera prst="orthographicFront"/>
          <a:lightRig rig="threePt" dir="t"/>
        </a:scene3d>
        <a:sp3d>
          <a:bevelT/>
        </a:sp3d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rtlCol="0" anchor="ctr"/>
        <a:lstStyle/>
        <a:p>
          <a:pPr marL="0" indent="0" algn="ctr"/>
          <a:r>
            <a:rPr lang="es-ES" sz="1500" b="1">
              <a:solidFill>
                <a:srgbClr val="FFFF00"/>
              </a:solidFill>
              <a:latin typeface="+mn-lt"/>
              <a:ea typeface="+mn-ea"/>
              <a:cs typeface="+mn-cs"/>
            </a:rPr>
            <a:t>Mapa de Zona de Vida e hidrología</a:t>
          </a:r>
        </a:p>
      </xdr:txBody>
    </xdr:sp>
    <xdr:clientData/>
  </xdr:twoCellAnchor>
  <xdr:twoCellAnchor>
    <xdr:from>
      <xdr:col>16</xdr:col>
      <xdr:colOff>190495</xdr:colOff>
      <xdr:row>20</xdr:row>
      <xdr:rowOff>71439</xdr:rowOff>
    </xdr:from>
    <xdr:to>
      <xdr:col>19</xdr:col>
      <xdr:colOff>502892</xdr:colOff>
      <xdr:row>25</xdr:row>
      <xdr:rowOff>157630</xdr:rowOff>
    </xdr:to>
    <xdr:sp macro="" textlink="">
      <xdr:nvSpPr>
        <xdr:cNvPr id="35" name="34 Redondear rectángulo de esquina diagonal">
          <a:hlinkClick xmlns:r="http://schemas.openxmlformats.org/officeDocument/2006/relationships" r:id="rId16"/>
        </xdr:cNvPr>
        <xdr:cNvSpPr/>
      </xdr:nvSpPr>
      <xdr:spPr>
        <a:xfrm>
          <a:off x="12382495" y="3881439"/>
          <a:ext cx="2598397" cy="1038691"/>
        </a:xfrm>
        <a:prstGeom prst="round2DiagRect">
          <a:avLst/>
        </a:prstGeom>
        <a:pattFill prst="pct80">
          <a:fgClr>
            <a:schemeClr val="accent3">
              <a:lumMod val="75000"/>
            </a:schemeClr>
          </a:fgClr>
          <a:bgClr>
            <a:schemeClr val="bg1"/>
          </a:bgClr>
        </a:pattFill>
        <a:scene3d>
          <a:camera prst="orthographicFront"/>
          <a:lightRig rig="threePt" dir="t"/>
        </a:scene3d>
        <a:sp3d>
          <a:bevelT/>
        </a:sp3d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ES" sz="1200" b="0"/>
            <a:t> </a:t>
          </a:r>
          <a:r>
            <a:rPr lang="es-ES" sz="1500" b="1"/>
            <a:t>Uso Actual  por Parque</a:t>
          </a:r>
        </a:p>
      </xdr:txBody>
    </xdr:sp>
    <xdr:clientData/>
  </xdr:twoCellAnchor>
  <xdr:twoCellAnchor>
    <xdr:from>
      <xdr:col>6</xdr:col>
      <xdr:colOff>654849</xdr:colOff>
      <xdr:row>26</xdr:row>
      <xdr:rowOff>130979</xdr:rowOff>
    </xdr:from>
    <xdr:to>
      <xdr:col>12</xdr:col>
      <xdr:colOff>738192</xdr:colOff>
      <xdr:row>33</xdr:row>
      <xdr:rowOff>11953</xdr:rowOff>
    </xdr:to>
    <xdr:sp macro="" textlink="">
      <xdr:nvSpPr>
        <xdr:cNvPr id="38" name="37 Redondear rectángulo de esquina diagonal">
          <a:hlinkClick xmlns:r="http://schemas.openxmlformats.org/officeDocument/2006/relationships" r:id="rId17"/>
        </xdr:cNvPr>
        <xdr:cNvSpPr/>
      </xdr:nvSpPr>
      <xdr:spPr>
        <a:xfrm>
          <a:off x="5226849" y="5083979"/>
          <a:ext cx="4655343" cy="1214474"/>
        </a:xfrm>
        <a:prstGeom prst="round2DiagRect">
          <a:avLst/>
        </a:prstGeom>
        <a:blipFill>
          <a:blip xmlns:r="http://schemas.openxmlformats.org/officeDocument/2006/relationships" r:embed="rId18"/>
          <a:stretch>
            <a:fillRect/>
          </a:stretch>
        </a:blipFill>
        <a:scene3d>
          <a:camera prst="orthographicFront"/>
          <a:lightRig rig="threePt" dir="t"/>
        </a:scene3d>
        <a:sp3d>
          <a:bevelT/>
        </a:sp3d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ES" sz="2000" b="1">
              <a:solidFill>
                <a:srgbClr val="FFFF00"/>
              </a:solidFill>
              <a:latin typeface="+mn-lt"/>
              <a:ea typeface="+mn-ea"/>
              <a:cs typeface="+mn-cs"/>
            </a:rPr>
            <a:t>Mapa de ubicación de árboles, Parque  Ciudad Quesada</a:t>
          </a:r>
          <a:endParaRPr lang="es-ES" sz="2000" b="1">
            <a:solidFill>
              <a:srgbClr val="FFFF00"/>
            </a:solidFill>
            <a:latin typeface="+mn-lt"/>
          </a:endParaRPr>
        </a:p>
      </xdr:txBody>
    </xdr:sp>
    <xdr:clientData/>
  </xdr:twoCellAnchor>
  <xdr:twoCellAnchor>
    <xdr:from>
      <xdr:col>1</xdr:col>
      <xdr:colOff>236364</xdr:colOff>
      <xdr:row>22</xdr:row>
      <xdr:rowOff>26909</xdr:rowOff>
    </xdr:from>
    <xdr:to>
      <xdr:col>4</xdr:col>
      <xdr:colOff>309563</xdr:colOff>
      <xdr:row>27</xdr:row>
      <xdr:rowOff>35713</xdr:rowOff>
    </xdr:to>
    <xdr:sp macro="" textlink="">
      <xdr:nvSpPr>
        <xdr:cNvPr id="51" name="50 Redondear rectángulo de esquina diagonal">
          <a:hlinkClick xmlns:r="http://schemas.openxmlformats.org/officeDocument/2006/relationships" r:id="rId19"/>
        </xdr:cNvPr>
        <xdr:cNvSpPr/>
      </xdr:nvSpPr>
      <xdr:spPr>
        <a:xfrm>
          <a:off x="998364" y="4217909"/>
          <a:ext cx="2359199" cy="961304"/>
        </a:xfrm>
        <a:prstGeom prst="round2DiagRect">
          <a:avLst/>
        </a:prstGeom>
        <a:gradFill flip="none" rotWithShape="1">
          <a:gsLst>
            <a:gs pos="0">
              <a:schemeClr val="accent1">
                <a:tint val="66000"/>
                <a:satMod val="160000"/>
              </a:schemeClr>
            </a:gs>
            <a:gs pos="72000">
              <a:schemeClr val="accent3">
                <a:lumMod val="75000"/>
              </a:schemeClr>
            </a:gs>
          </a:gsLst>
          <a:path path="circle">
            <a:fillToRect l="100000" t="100000"/>
          </a:path>
          <a:tileRect r="-100000" b="-100000"/>
        </a:gradFill>
        <a:scene3d>
          <a:camera prst="orthographicFront"/>
          <a:lightRig rig="threePt" dir="t"/>
        </a:scene3d>
        <a:sp3d>
          <a:bevelT/>
          <a:bevelB/>
        </a:sp3d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rtlCol="0" anchor="ctr"/>
        <a:lstStyle/>
        <a:p>
          <a:pPr marL="0" indent="0" algn="ctr"/>
          <a:r>
            <a:rPr lang="es-ES" sz="1500" b="1">
              <a:solidFill>
                <a:schemeClr val="dk1"/>
              </a:solidFill>
              <a:latin typeface="+mn-lt"/>
              <a:ea typeface="+mn-ea"/>
              <a:cs typeface="+mn-cs"/>
            </a:rPr>
            <a:t>Especies recomendadas para remplazo</a:t>
          </a:r>
        </a:p>
      </xdr:txBody>
    </xdr:sp>
    <xdr:clientData/>
  </xdr:twoCellAnchor>
  <xdr:twoCellAnchor>
    <xdr:from>
      <xdr:col>6</xdr:col>
      <xdr:colOff>654844</xdr:colOff>
      <xdr:row>35</xdr:row>
      <xdr:rowOff>47626</xdr:rowOff>
    </xdr:from>
    <xdr:to>
      <xdr:col>12</xdr:col>
      <xdr:colOff>726281</xdr:colOff>
      <xdr:row>42</xdr:row>
      <xdr:rowOff>71439</xdr:rowOff>
    </xdr:to>
    <xdr:sp macro="" textlink="">
      <xdr:nvSpPr>
        <xdr:cNvPr id="20" name="19 Redondear rectángulo de esquina diagonal">
          <a:hlinkClick xmlns:r="http://schemas.openxmlformats.org/officeDocument/2006/relationships" r:id="rId20"/>
        </xdr:cNvPr>
        <xdr:cNvSpPr/>
      </xdr:nvSpPr>
      <xdr:spPr>
        <a:xfrm>
          <a:off x="5226844" y="6715126"/>
          <a:ext cx="4643437" cy="1357313"/>
        </a:xfrm>
        <a:prstGeom prst="round2DiagRect">
          <a:avLst/>
        </a:prstGeom>
        <a:blipFill dpi="0" rotWithShape="1">
          <a:blip xmlns:r="http://schemas.openxmlformats.org/officeDocument/2006/relationships" r:embed="rId21"/>
          <a:srcRect/>
          <a:stretch>
            <a:fillRect/>
          </a:stretch>
        </a:blipFill>
        <a:scene3d>
          <a:camera prst="orthographicFront"/>
          <a:lightRig rig="threePt" dir="t"/>
        </a:scene3d>
        <a:sp3d>
          <a:bevelT/>
          <a:bevelB/>
        </a:sp3d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rtlCol="0" anchor="ctr"/>
        <a:lstStyle/>
        <a:p>
          <a:pPr marL="0" indent="0" algn="ctr"/>
          <a:r>
            <a:rPr lang="es-ES" sz="2000" b="1">
              <a:solidFill>
                <a:schemeClr val="bg1"/>
              </a:solidFill>
              <a:latin typeface="+mn-lt"/>
              <a:ea typeface="+mn-ea"/>
              <a:cs typeface="+mn-cs"/>
            </a:rPr>
            <a:t>Carpeta de imágenes por árbol censado</a:t>
          </a:r>
        </a:p>
      </xdr:txBody>
    </xdr:sp>
    <xdr:clientData/>
  </xdr:twoCellAnchor>
  <xdr:twoCellAnchor>
    <xdr:from>
      <xdr:col>6</xdr:col>
      <xdr:colOff>628650</xdr:colOff>
      <xdr:row>44</xdr:row>
      <xdr:rowOff>80962</xdr:rowOff>
    </xdr:from>
    <xdr:to>
      <xdr:col>12</xdr:col>
      <xdr:colOff>700087</xdr:colOff>
      <xdr:row>51</xdr:row>
      <xdr:rowOff>104775</xdr:rowOff>
    </xdr:to>
    <xdr:sp macro="" textlink="">
      <xdr:nvSpPr>
        <xdr:cNvPr id="21" name="20 Redondear rectángulo de esquina diagonal">
          <a:hlinkClick xmlns:r="http://schemas.openxmlformats.org/officeDocument/2006/relationships" r:id="rId22"/>
        </xdr:cNvPr>
        <xdr:cNvSpPr/>
      </xdr:nvSpPr>
      <xdr:spPr>
        <a:xfrm>
          <a:off x="5200650" y="8462962"/>
          <a:ext cx="4643437" cy="1357313"/>
        </a:xfrm>
        <a:prstGeom prst="round2DiagRect">
          <a:avLst/>
        </a:prstGeom>
        <a:blipFill dpi="0" rotWithShape="1">
          <a:blip xmlns:r="http://schemas.openxmlformats.org/officeDocument/2006/relationships" r:embed="rId23"/>
          <a:srcRect/>
          <a:stretch>
            <a:fillRect/>
          </a:stretch>
        </a:blipFill>
        <a:scene3d>
          <a:camera prst="orthographicFront"/>
          <a:lightRig rig="threePt" dir="t"/>
        </a:scene3d>
        <a:sp3d>
          <a:bevelT/>
          <a:bevelB/>
        </a:sp3d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rtlCol="0" anchor="ctr"/>
        <a:lstStyle/>
        <a:p>
          <a:pPr marL="0" indent="0" algn="ctr"/>
          <a:r>
            <a:rPr lang="es-ES" sz="2000" b="1">
              <a:solidFill>
                <a:srgbClr val="C00000"/>
              </a:solidFill>
              <a:latin typeface="+mn-lt"/>
              <a:ea typeface="+mn-ea"/>
              <a:cs typeface="+mn-cs"/>
            </a:rPr>
            <a:t>Base de Datos SIG</a:t>
          </a:r>
        </a:p>
      </xdr:txBody>
    </xdr:sp>
    <xdr:clientData/>
  </xdr:twoCellAnchor>
  <xdr:twoCellAnchor editAs="oneCell">
    <xdr:from>
      <xdr:col>18</xdr:col>
      <xdr:colOff>340179</xdr:colOff>
      <xdr:row>0</xdr:row>
      <xdr:rowOff>108857</xdr:rowOff>
    </xdr:from>
    <xdr:to>
      <xdr:col>20</xdr:col>
      <xdr:colOff>507729</xdr:colOff>
      <xdr:row>9</xdr:row>
      <xdr:rowOff>81643</xdr:rowOff>
    </xdr:to>
    <xdr:pic>
      <xdr:nvPicPr>
        <xdr:cNvPr id="22" name="21 Imagen" descr="Resultado de imagen de MUNICIPALIDAD DE SAN CARLOS"/>
        <xdr:cNvPicPr/>
      </xdr:nvPicPr>
      <xdr:blipFill rotWithShape="1"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442" t="15534" r="15439" b="15777"/>
        <a:stretch/>
      </xdr:blipFill>
      <xdr:spPr bwMode="auto">
        <a:xfrm>
          <a:off x="14056179" y="108857"/>
          <a:ext cx="1691550" cy="168728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666750</xdr:colOff>
      <xdr:row>744</xdr:row>
      <xdr:rowOff>0</xdr:rowOff>
    </xdr:from>
    <xdr:to>
      <xdr:col>10</xdr:col>
      <xdr:colOff>52726</xdr:colOff>
      <xdr:row>746</xdr:row>
      <xdr:rowOff>0</xdr:rowOff>
    </xdr:to>
    <xdr:sp macro="" textlink="">
      <xdr:nvSpPr>
        <xdr:cNvPr id="2" name="1 Rectángulo redondeado">
          <a:hlinkClick xmlns:r="http://schemas.openxmlformats.org/officeDocument/2006/relationships" r:id="rId1"/>
        </xdr:cNvPr>
        <xdr:cNvSpPr/>
      </xdr:nvSpPr>
      <xdr:spPr>
        <a:xfrm>
          <a:off x="9096375" y="590550"/>
          <a:ext cx="909976" cy="449034"/>
        </a:xfrm>
        <a:prstGeom prst="roundRect">
          <a:avLst/>
        </a:prstGeom>
        <a:solidFill>
          <a:schemeClr val="accent6">
            <a:lumMod val="75000"/>
          </a:schemeClr>
        </a:solidFill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ES" sz="1100" b="0"/>
            <a:t>Regresar Índice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42</xdr:col>
      <xdr:colOff>552450</xdr:colOff>
      <xdr:row>6</xdr:row>
      <xdr:rowOff>114300</xdr:rowOff>
    </xdr:from>
    <xdr:to>
      <xdr:col>42</xdr:col>
      <xdr:colOff>1319551</xdr:colOff>
      <xdr:row>6</xdr:row>
      <xdr:rowOff>563334</xdr:rowOff>
    </xdr:to>
    <xdr:sp macro="" textlink="">
      <xdr:nvSpPr>
        <xdr:cNvPr id="2" name="1 Rectángulo redondeado">
          <a:hlinkClick xmlns:r="http://schemas.openxmlformats.org/officeDocument/2006/relationships" r:id="rId1"/>
        </xdr:cNvPr>
        <xdr:cNvSpPr/>
      </xdr:nvSpPr>
      <xdr:spPr>
        <a:xfrm>
          <a:off x="41938575" y="1257300"/>
          <a:ext cx="767101" cy="449034"/>
        </a:xfrm>
        <a:prstGeom prst="roundRect">
          <a:avLst/>
        </a:prstGeom>
        <a:solidFill>
          <a:schemeClr val="accent6">
            <a:lumMod val="75000"/>
          </a:schemeClr>
        </a:solidFill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ES" sz="1100" b="0"/>
            <a:t>Regresar Índice</a:t>
          </a:r>
        </a:p>
      </xdr:txBody>
    </xdr:sp>
    <xdr:clientData/>
  </xdr:twoCellAnchor>
  <xdr:twoCellAnchor>
    <xdr:from>
      <xdr:col>8</xdr:col>
      <xdr:colOff>390525</xdr:colOff>
      <xdr:row>1</xdr:row>
      <xdr:rowOff>0</xdr:rowOff>
    </xdr:from>
    <xdr:to>
      <xdr:col>9</xdr:col>
      <xdr:colOff>443251</xdr:colOff>
      <xdr:row>3</xdr:row>
      <xdr:rowOff>68034</xdr:rowOff>
    </xdr:to>
    <xdr:sp macro="" textlink="">
      <xdr:nvSpPr>
        <xdr:cNvPr id="3" name="2 Rectángulo redondeado">
          <a:hlinkClick xmlns:r="http://schemas.openxmlformats.org/officeDocument/2006/relationships" r:id="rId1"/>
        </xdr:cNvPr>
        <xdr:cNvSpPr/>
      </xdr:nvSpPr>
      <xdr:spPr>
        <a:xfrm>
          <a:off x="7581900" y="190500"/>
          <a:ext cx="909976" cy="449034"/>
        </a:xfrm>
        <a:prstGeom prst="roundRect">
          <a:avLst/>
        </a:prstGeom>
        <a:solidFill>
          <a:schemeClr val="accent6">
            <a:lumMod val="75000"/>
          </a:schemeClr>
        </a:solidFill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ES" sz="1100" b="0"/>
            <a:t>Regresar Índice</a:t>
          </a:r>
        </a:p>
      </xdr:txBody>
    </xdr:sp>
    <xdr:clientData/>
  </xdr:twoCellAnchor>
  <xdr:twoCellAnchor>
    <xdr:from>
      <xdr:col>7</xdr:col>
      <xdr:colOff>276225</xdr:colOff>
      <xdr:row>111</xdr:row>
      <xdr:rowOff>28575</xdr:rowOff>
    </xdr:from>
    <xdr:to>
      <xdr:col>8</xdr:col>
      <xdr:colOff>548026</xdr:colOff>
      <xdr:row>113</xdr:row>
      <xdr:rowOff>96609</xdr:rowOff>
    </xdr:to>
    <xdr:sp macro="" textlink="">
      <xdr:nvSpPr>
        <xdr:cNvPr id="5" name="4 Rectángulo redondeado">
          <a:hlinkClick xmlns:r="http://schemas.openxmlformats.org/officeDocument/2006/relationships" r:id="rId1"/>
        </xdr:cNvPr>
        <xdr:cNvSpPr/>
      </xdr:nvSpPr>
      <xdr:spPr>
        <a:xfrm>
          <a:off x="6353175" y="15887700"/>
          <a:ext cx="1081426" cy="449034"/>
        </a:xfrm>
        <a:prstGeom prst="roundRect">
          <a:avLst/>
        </a:prstGeom>
        <a:solidFill>
          <a:schemeClr val="accent6">
            <a:lumMod val="75000"/>
          </a:schemeClr>
        </a:solidFill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ES" sz="1100" b="0"/>
            <a:t>Regresar Índice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104774</xdr:colOff>
      <xdr:row>2</xdr:row>
      <xdr:rowOff>76199</xdr:rowOff>
    </xdr:from>
    <xdr:to>
      <xdr:col>11</xdr:col>
      <xdr:colOff>85725</xdr:colOff>
      <xdr:row>4</xdr:row>
      <xdr:rowOff>19049</xdr:rowOff>
    </xdr:to>
    <xdr:sp macro="" textlink="">
      <xdr:nvSpPr>
        <xdr:cNvPr id="4" name="3 Rectángulo redondeado">
          <a:hlinkClick xmlns:r="http://schemas.openxmlformats.org/officeDocument/2006/relationships" r:id="rId1"/>
        </xdr:cNvPr>
        <xdr:cNvSpPr/>
      </xdr:nvSpPr>
      <xdr:spPr>
        <a:xfrm rot="10800000" flipV="1">
          <a:off x="10496549" y="457199"/>
          <a:ext cx="1009651" cy="323850"/>
        </a:xfrm>
        <a:prstGeom prst="roundRect">
          <a:avLst/>
        </a:prstGeom>
        <a:solidFill>
          <a:schemeClr val="accent6">
            <a:lumMod val="75000"/>
          </a:schemeClr>
        </a:solidFill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ES" sz="1100" b="0"/>
            <a:t>Regresar Índice</a:t>
          </a:r>
        </a:p>
      </xdr:txBody>
    </xdr:sp>
    <xdr:clientData/>
  </xdr:twoCellAnchor>
  <xdr:twoCellAnchor>
    <xdr:from>
      <xdr:col>5</xdr:col>
      <xdr:colOff>381000</xdr:colOff>
      <xdr:row>18</xdr:row>
      <xdr:rowOff>161925</xdr:rowOff>
    </xdr:from>
    <xdr:to>
      <xdr:col>6</xdr:col>
      <xdr:colOff>490876</xdr:colOff>
      <xdr:row>19</xdr:row>
      <xdr:rowOff>115658</xdr:rowOff>
    </xdr:to>
    <xdr:sp macro="" textlink="">
      <xdr:nvSpPr>
        <xdr:cNvPr id="5" name="4 Rectángulo redondeado">
          <a:hlinkClick xmlns:r="http://schemas.openxmlformats.org/officeDocument/2006/relationships" r:id="rId1"/>
        </xdr:cNvPr>
        <xdr:cNvSpPr/>
      </xdr:nvSpPr>
      <xdr:spPr>
        <a:xfrm>
          <a:off x="6096000" y="4162425"/>
          <a:ext cx="1110001" cy="525233"/>
        </a:xfrm>
        <a:prstGeom prst="roundRect">
          <a:avLst/>
        </a:prstGeom>
        <a:solidFill>
          <a:schemeClr val="accent6">
            <a:lumMod val="75000"/>
          </a:schemeClr>
        </a:solidFill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ES" sz="1100" b="0"/>
            <a:t>Regresar Índice</a:t>
          </a:r>
        </a:p>
      </xdr:txBody>
    </xdr:sp>
    <xdr:clientData/>
  </xdr:twoCellAnchor>
  <xdr:twoCellAnchor>
    <xdr:from>
      <xdr:col>5</xdr:col>
      <xdr:colOff>352425</xdr:colOff>
      <xdr:row>44</xdr:row>
      <xdr:rowOff>0</xdr:rowOff>
    </xdr:from>
    <xdr:to>
      <xdr:col>6</xdr:col>
      <xdr:colOff>462301</xdr:colOff>
      <xdr:row>46</xdr:row>
      <xdr:rowOff>68034</xdr:rowOff>
    </xdr:to>
    <xdr:sp macro="" textlink="">
      <xdr:nvSpPr>
        <xdr:cNvPr id="6" name="5 Rectángulo redondeado">
          <a:hlinkClick xmlns:r="http://schemas.openxmlformats.org/officeDocument/2006/relationships" r:id="rId1"/>
        </xdr:cNvPr>
        <xdr:cNvSpPr/>
      </xdr:nvSpPr>
      <xdr:spPr>
        <a:xfrm>
          <a:off x="5505450" y="18478500"/>
          <a:ext cx="909976" cy="449034"/>
        </a:xfrm>
        <a:prstGeom prst="roundRect">
          <a:avLst/>
        </a:prstGeom>
        <a:solidFill>
          <a:schemeClr val="accent6">
            <a:lumMod val="75000"/>
          </a:schemeClr>
        </a:solidFill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ES" sz="1100" b="0"/>
            <a:t>Regresar Índice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295275</xdr:colOff>
      <xdr:row>1</xdr:row>
      <xdr:rowOff>38100</xdr:rowOff>
    </xdr:from>
    <xdr:to>
      <xdr:col>16</xdr:col>
      <xdr:colOff>57150</xdr:colOff>
      <xdr:row>20</xdr:row>
      <xdr:rowOff>171449</xdr:rowOff>
    </xdr:to>
    <xdr:graphicFrame macro="">
      <xdr:nvGraphicFramePr>
        <xdr:cNvPr id="2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161925</xdr:colOff>
      <xdr:row>1</xdr:row>
      <xdr:rowOff>14286</xdr:rowOff>
    </xdr:from>
    <xdr:to>
      <xdr:col>7</xdr:col>
      <xdr:colOff>466724</xdr:colOff>
      <xdr:row>20</xdr:row>
      <xdr:rowOff>133349</xdr:rowOff>
    </xdr:to>
    <xdr:graphicFrame macro="">
      <xdr:nvGraphicFramePr>
        <xdr:cNvPr id="3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17</xdr:col>
      <xdr:colOff>0</xdr:colOff>
      <xdr:row>11</xdr:row>
      <xdr:rowOff>0</xdr:rowOff>
    </xdr:from>
    <xdr:to>
      <xdr:col>17</xdr:col>
      <xdr:colOff>733424</xdr:colOff>
      <xdr:row>13</xdr:row>
      <xdr:rowOff>22414</xdr:rowOff>
    </xdr:to>
    <xdr:sp macro="" textlink="">
      <xdr:nvSpPr>
        <xdr:cNvPr id="4" name="3 Rectángulo redondeado">
          <a:hlinkClick xmlns:r="http://schemas.openxmlformats.org/officeDocument/2006/relationships" r:id="rId3"/>
        </xdr:cNvPr>
        <xdr:cNvSpPr/>
      </xdr:nvSpPr>
      <xdr:spPr>
        <a:xfrm>
          <a:off x="12954000" y="2095500"/>
          <a:ext cx="733424" cy="403414"/>
        </a:xfrm>
        <a:prstGeom prst="roundRect">
          <a:avLst/>
        </a:prstGeom>
        <a:solidFill>
          <a:schemeClr val="accent6">
            <a:lumMod val="75000"/>
          </a:schemeClr>
        </a:solidFill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100" b="0"/>
            <a:t>Regresar Índice</a:t>
          </a:r>
        </a:p>
      </xdr:txBody>
    </xdr:sp>
    <xdr:clientData/>
  </xdr:twoCellAnchor>
  <xdr:twoCellAnchor>
    <xdr:from>
      <xdr:col>17</xdr:col>
      <xdr:colOff>9525</xdr:colOff>
      <xdr:row>33</xdr:row>
      <xdr:rowOff>95250</xdr:rowOff>
    </xdr:from>
    <xdr:to>
      <xdr:col>17</xdr:col>
      <xdr:colOff>742949</xdr:colOff>
      <xdr:row>35</xdr:row>
      <xdr:rowOff>117664</xdr:rowOff>
    </xdr:to>
    <xdr:sp macro="" textlink="">
      <xdr:nvSpPr>
        <xdr:cNvPr id="7" name="6 Rectángulo redondeado">
          <a:hlinkClick xmlns:r="http://schemas.openxmlformats.org/officeDocument/2006/relationships" r:id="rId3"/>
        </xdr:cNvPr>
        <xdr:cNvSpPr/>
      </xdr:nvSpPr>
      <xdr:spPr>
        <a:xfrm>
          <a:off x="12963525" y="6381750"/>
          <a:ext cx="733424" cy="403414"/>
        </a:xfrm>
        <a:prstGeom prst="roundRect">
          <a:avLst/>
        </a:prstGeom>
        <a:solidFill>
          <a:schemeClr val="accent6">
            <a:lumMod val="75000"/>
          </a:schemeClr>
        </a:solidFill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100" b="0"/>
            <a:t>Regresar Índice</a:t>
          </a:r>
        </a:p>
      </xdr:txBody>
    </xdr:sp>
    <xdr:clientData/>
  </xdr:twoCellAnchor>
  <xdr:twoCellAnchor>
    <xdr:from>
      <xdr:col>0</xdr:col>
      <xdr:colOff>152399</xdr:colOff>
      <xdr:row>35</xdr:row>
      <xdr:rowOff>109537</xdr:rowOff>
    </xdr:from>
    <xdr:to>
      <xdr:col>7</xdr:col>
      <xdr:colOff>523874</xdr:colOff>
      <xdr:row>52</xdr:row>
      <xdr:rowOff>28575</xdr:rowOff>
    </xdr:to>
    <xdr:graphicFrame macro="">
      <xdr:nvGraphicFramePr>
        <xdr:cNvPr id="8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495300</xdr:colOff>
      <xdr:row>35</xdr:row>
      <xdr:rowOff>104775</xdr:rowOff>
    </xdr:from>
    <xdr:to>
      <xdr:col>15</xdr:col>
      <xdr:colOff>247650</xdr:colOff>
      <xdr:row>52</xdr:row>
      <xdr:rowOff>90487</xdr:rowOff>
    </xdr:to>
    <xdr:graphicFrame macro="">
      <xdr:nvGraphicFramePr>
        <xdr:cNvPr id="10" name="9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333375</xdr:colOff>
      <xdr:row>0</xdr:row>
      <xdr:rowOff>104775</xdr:rowOff>
    </xdr:from>
    <xdr:to>
      <xdr:col>7</xdr:col>
      <xdr:colOff>481351</xdr:colOff>
      <xdr:row>2</xdr:row>
      <xdr:rowOff>0</xdr:rowOff>
    </xdr:to>
    <xdr:sp macro="" textlink="">
      <xdr:nvSpPr>
        <xdr:cNvPr id="2" name="1 Rectángulo redondeado">
          <a:hlinkClick xmlns:r="http://schemas.openxmlformats.org/officeDocument/2006/relationships" r:id="rId1"/>
        </xdr:cNvPr>
        <xdr:cNvSpPr/>
      </xdr:nvSpPr>
      <xdr:spPr>
        <a:xfrm>
          <a:off x="7115175" y="104775"/>
          <a:ext cx="909976" cy="466725"/>
        </a:xfrm>
        <a:prstGeom prst="roundRect">
          <a:avLst/>
        </a:prstGeom>
        <a:solidFill>
          <a:schemeClr val="accent6">
            <a:lumMod val="75000"/>
          </a:schemeClr>
        </a:solidFill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ES" sz="1100" b="0"/>
            <a:t>Regresar Índice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402981</xdr:colOff>
      <xdr:row>9</xdr:row>
      <xdr:rowOff>0</xdr:rowOff>
    </xdr:from>
    <xdr:to>
      <xdr:col>16</xdr:col>
      <xdr:colOff>374405</xdr:colOff>
      <xdr:row>11</xdr:row>
      <xdr:rowOff>22414</xdr:rowOff>
    </xdr:to>
    <xdr:sp macro="" textlink="">
      <xdr:nvSpPr>
        <xdr:cNvPr id="3" name="2 Rectángulo redondeado">
          <a:hlinkClick xmlns:r="http://schemas.openxmlformats.org/officeDocument/2006/relationships" r:id="rId1"/>
        </xdr:cNvPr>
        <xdr:cNvSpPr/>
      </xdr:nvSpPr>
      <xdr:spPr>
        <a:xfrm>
          <a:off x="11832981" y="1714500"/>
          <a:ext cx="733424" cy="403414"/>
        </a:xfrm>
        <a:prstGeom prst="roundRect">
          <a:avLst/>
        </a:prstGeom>
        <a:solidFill>
          <a:schemeClr val="accent6">
            <a:lumMod val="75000"/>
          </a:schemeClr>
        </a:solidFill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100" b="0"/>
            <a:t>Regresar Índice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296742</xdr:colOff>
      <xdr:row>41</xdr:row>
      <xdr:rowOff>7326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1726742" cy="7817826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701951</xdr:colOff>
      <xdr:row>16</xdr:row>
      <xdr:rowOff>150329</xdr:rowOff>
    </xdr:from>
    <xdr:to>
      <xdr:col>15</xdr:col>
      <xdr:colOff>126027</xdr:colOff>
      <xdr:row>19</xdr:row>
      <xdr:rowOff>27863</xdr:rowOff>
    </xdr:to>
    <xdr:sp macro="" textlink="">
      <xdr:nvSpPr>
        <xdr:cNvPr id="2" name="1 Rectángulo redondeado">
          <a:hlinkClick xmlns:r="http://schemas.openxmlformats.org/officeDocument/2006/relationships" r:id="rId1"/>
        </xdr:cNvPr>
        <xdr:cNvSpPr/>
      </xdr:nvSpPr>
      <xdr:spPr>
        <a:xfrm>
          <a:off x="10607951" y="3206612"/>
          <a:ext cx="948076" cy="449034"/>
        </a:xfrm>
        <a:prstGeom prst="roundRect">
          <a:avLst/>
        </a:prstGeom>
        <a:solidFill>
          <a:schemeClr val="accent6">
            <a:lumMod val="75000"/>
          </a:schemeClr>
        </a:solidFill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ES" sz="1100" b="0"/>
            <a:t>Regresar Índice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13</xdr:col>
      <xdr:colOff>152400</xdr:colOff>
      <xdr:row>35</xdr:row>
      <xdr:rowOff>29343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058400" cy="6705126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3</xdr:row>
      <xdr:rowOff>0</xdr:rowOff>
    </xdr:from>
    <xdr:to>
      <xdr:col>4</xdr:col>
      <xdr:colOff>147976</xdr:colOff>
      <xdr:row>5</xdr:row>
      <xdr:rowOff>48984</xdr:rowOff>
    </xdr:to>
    <xdr:sp macro="" textlink="">
      <xdr:nvSpPr>
        <xdr:cNvPr id="2" name="1 Rectángulo redondeado">
          <a:hlinkClick xmlns:r="http://schemas.openxmlformats.org/officeDocument/2006/relationships" r:id="rId1"/>
        </xdr:cNvPr>
        <xdr:cNvSpPr/>
      </xdr:nvSpPr>
      <xdr:spPr>
        <a:xfrm>
          <a:off x="6496050" y="619125"/>
          <a:ext cx="909976" cy="449034"/>
        </a:xfrm>
        <a:prstGeom prst="roundRect">
          <a:avLst/>
        </a:prstGeom>
        <a:solidFill>
          <a:schemeClr val="accent6">
            <a:lumMod val="75000"/>
          </a:schemeClr>
        </a:solidFill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ES" sz="1100" b="0"/>
            <a:t>Regresar Índice</a:t>
          </a:r>
        </a:p>
      </xdr:txBody>
    </xdr:sp>
    <xdr:clientData/>
  </xdr:twoCellAnchor>
  <xdr:twoCellAnchor>
    <xdr:from>
      <xdr:col>1</xdr:col>
      <xdr:colOff>1276350</xdr:colOff>
      <xdr:row>86</xdr:row>
      <xdr:rowOff>0</xdr:rowOff>
    </xdr:from>
    <xdr:to>
      <xdr:col>1</xdr:col>
      <xdr:colOff>2186326</xdr:colOff>
      <xdr:row>88</xdr:row>
      <xdr:rowOff>68034</xdr:rowOff>
    </xdr:to>
    <xdr:sp macro="" textlink="">
      <xdr:nvSpPr>
        <xdr:cNvPr id="3" name="2 Rectángulo redondeado">
          <a:hlinkClick xmlns:r="http://schemas.openxmlformats.org/officeDocument/2006/relationships" r:id="rId1"/>
        </xdr:cNvPr>
        <xdr:cNvSpPr/>
      </xdr:nvSpPr>
      <xdr:spPr>
        <a:xfrm>
          <a:off x="3819525" y="17278350"/>
          <a:ext cx="909976" cy="449034"/>
        </a:xfrm>
        <a:prstGeom prst="roundRect">
          <a:avLst/>
        </a:prstGeom>
        <a:solidFill>
          <a:schemeClr val="accent6">
            <a:lumMod val="75000"/>
          </a:schemeClr>
        </a:solidFill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ES" sz="1100" b="0"/>
            <a:t>Regresar Índice</a:t>
          </a:r>
        </a:p>
      </xdr:txBody>
    </xdr:sp>
    <xdr:clientData/>
  </xdr:twoCellAnchor>
</xdr:wsDr>
</file>

<file path=xl/tables/table1.xml><?xml version="1.0" encoding="utf-8"?>
<table xmlns="http://schemas.openxmlformats.org/spreadsheetml/2006/main" id="4" name="Tabla4" displayName="Tabla4" ref="A1:I5" totalsRowShown="0" headerRowDxfId="13" dataDxfId="11" headerRowBorderDxfId="12" tableBorderDxfId="10" totalsRowBorderDxfId="9">
  <tableColumns count="9">
    <tableColumn id="1" name="Columna1" dataDxfId="8"/>
    <tableColumn id="2" name="Columna2" dataDxfId="7"/>
    <tableColumn id="3" name="Columna3" dataDxfId="6"/>
    <tableColumn id="4" name="Columna4" dataDxfId="5"/>
    <tableColumn id="5" name="Columna5" dataDxfId="4"/>
    <tableColumn id="6" name="Columna6" dataDxfId="3"/>
    <tableColumn id="7" name="Columna7" dataDxfId="2"/>
    <tableColumn id="8" name="Columna8" dataDxfId="1"/>
    <tableColumn id="9" name="Columna9" dataDxfId="0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Y20"/>
  <sheetViews>
    <sheetView tabSelected="1" zoomScale="70" zoomScaleNormal="70" workbookViewId="0"/>
  </sheetViews>
  <sheetFormatPr baseColWidth="10" defaultRowHeight="15" x14ac:dyDescent="0.25"/>
  <sheetData>
    <row r="20" spans="25:25" x14ac:dyDescent="0.25">
      <c r="Y20" t="s">
        <v>190</v>
      </c>
    </row>
  </sheetData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752"/>
  <sheetViews>
    <sheetView topLeftCell="A743" workbookViewId="0">
      <selection activeCell="I749" sqref="I749"/>
    </sheetView>
  </sheetViews>
  <sheetFormatPr baseColWidth="10" defaultRowHeight="15" x14ac:dyDescent="0.25"/>
  <cols>
    <col min="2" max="2" width="22.42578125" bestFit="1" customWidth="1"/>
    <col min="3" max="3" width="30" customWidth="1"/>
    <col min="4" max="4" width="28.28515625" customWidth="1"/>
    <col min="6" max="6" width="21.85546875" style="8" bestFit="1" customWidth="1"/>
  </cols>
  <sheetData>
    <row r="1" spans="2:8" hidden="1" x14ac:dyDescent="0.25">
      <c r="B1" s="122" t="s">
        <v>4</v>
      </c>
      <c r="C1" s="122" t="s">
        <v>193</v>
      </c>
      <c r="D1" s="118" t="s">
        <v>4</v>
      </c>
      <c r="E1" s="118" t="s">
        <v>193</v>
      </c>
      <c r="F1"/>
      <c r="H1" s="8"/>
    </row>
    <row r="2" spans="2:8" hidden="1" x14ac:dyDescent="0.25">
      <c r="B2" s="123"/>
      <c r="C2" s="123"/>
      <c r="D2" s="119"/>
      <c r="E2" s="119"/>
      <c r="F2"/>
      <c r="H2" s="8"/>
    </row>
    <row r="3" spans="2:8" hidden="1" x14ac:dyDescent="0.25">
      <c r="B3" s="123"/>
      <c r="C3" s="123"/>
      <c r="D3" s="119"/>
      <c r="E3" s="119"/>
      <c r="F3"/>
      <c r="H3" s="8"/>
    </row>
    <row r="4" spans="2:8" hidden="1" x14ac:dyDescent="0.25">
      <c r="B4" s="123"/>
      <c r="C4" s="124"/>
      <c r="D4" s="119"/>
      <c r="E4" s="120"/>
      <c r="F4"/>
      <c r="H4" s="8"/>
    </row>
    <row r="5" spans="2:8" hidden="1" x14ac:dyDescent="0.25">
      <c r="B5" s="59"/>
      <c r="C5" s="59"/>
      <c r="D5" s="3" t="s">
        <v>147</v>
      </c>
      <c r="E5" s="3" t="s">
        <v>195</v>
      </c>
      <c r="F5"/>
      <c r="H5" s="8"/>
    </row>
    <row r="6" spans="2:8" hidden="1" x14ac:dyDescent="0.25">
      <c r="B6" s="60" t="s">
        <v>131</v>
      </c>
      <c r="C6" s="60" t="s">
        <v>195</v>
      </c>
      <c r="D6" s="3" t="s">
        <v>59</v>
      </c>
      <c r="E6" s="3" t="s">
        <v>195</v>
      </c>
      <c r="F6"/>
      <c r="H6" s="8"/>
    </row>
    <row r="7" spans="2:8" hidden="1" x14ac:dyDescent="0.25">
      <c r="B7" s="60" t="s">
        <v>131</v>
      </c>
      <c r="C7" s="60" t="s">
        <v>195</v>
      </c>
      <c r="D7" s="3" t="s">
        <v>59</v>
      </c>
      <c r="E7" s="3" t="s">
        <v>195</v>
      </c>
      <c r="F7"/>
      <c r="H7" s="8"/>
    </row>
    <row r="8" spans="2:8" hidden="1" x14ac:dyDescent="0.25">
      <c r="B8" s="60" t="s">
        <v>131</v>
      </c>
      <c r="C8" s="57" t="s">
        <v>195</v>
      </c>
      <c r="D8" s="3" t="s">
        <v>59</v>
      </c>
      <c r="E8" s="3" t="s">
        <v>195</v>
      </c>
      <c r="F8"/>
      <c r="H8" s="8"/>
    </row>
    <row r="9" spans="2:8" hidden="1" x14ac:dyDescent="0.25">
      <c r="B9" s="60" t="s">
        <v>482</v>
      </c>
      <c r="C9" s="57" t="s">
        <v>195</v>
      </c>
      <c r="D9" s="3" t="s">
        <v>59</v>
      </c>
      <c r="E9" s="3" t="s">
        <v>195</v>
      </c>
      <c r="F9"/>
      <c r="H9" s="8"/>
    </row>
    <row r="10" spans="2:8" hidden="1" x14ac:dyDescent="0.25">
      <c r="B10" s="60" t="s">
        <v>145</v>
      </c>
      <c r="C10" s="60" t="s">
        <v>195</v>
      </c>
      <c r="D10" s="3" t="s">
        <v>59</v>
      </c>
      <c r="E10" s="3" t="s">
        <v>195</v>
      </c>
      <c r="F10"/>
      <c r="H10" s="8"/>
    </row>
    <row r="11" spans="2:8" hidden="1" x14ac:dyDescent="0.25">
      <c r="B11" s="60" t="s">
        <v>482</v>
      </c>
      <c r="C11" s="60" t="s">
        <v>195</v>
      </c>
      <c r="D11" s="3" t="s">
        <v>59</v>
      </c>
      <c r="E11" s="3" t="s">
        <v>195</v>
      </c>
      <c r="F11"/>
      <c r="H11" s="8"/>
    </row>
    <row r="12" spans="2:8" hidden="1" x14ac:dyDescent="0.25">
      <c r="B12" s="60" t="s">
        <v>145</v>
      </c>
      <c r="C12" s="60" t="s">
        <v>195</v>
      </c>
      <c r="D12" s="10" t="s">
        <v>59</v>
      </c>
      <c r="E12" s="10" t="s">
        <v>195</v>
      </c>
      <c r="F12"/>
      <c r="H12" s="8"/>
    </row>
    <row r="13" spans="2:8" hidden="1" x14ac:dyDescent="0.25">
      <c r="B13" s="60" t="s">
        <v>482</v>
      </c>
      <c r="C13" s="57" t="s">
        <v>195</v>
      </c>
      <c r="D13" s="3" t="s">
        <v>59</v>
      </c>
      <c r="E13" s="3" t="s">
        <v>195</v>
      </c>
      <c r="F13"/>
      <c r="H13" s="8"/>
    </row>
    <row r="14" spans="2:8" hidden="1" x14ac:dyDescent="0.25">
      <c r="B14" s="60" t="s">
        <v>482</v>
      </c>
      <c r="C14" s="57" t="s">
        <v>195</v>
      </c>
      <c r="D14" s="1" t="s">
        <v>59</v>
      </c>
      <c r="E14" s="1" t="s">
        <v>195</v>
      </c>
      <c r="F14"/>
      <c r="H14" s="8"/>
    </row>
    <row r="15" spans="2:8" hidden="1" x14ac:dyDescent="0.25">
      <c r="B15" s="60" t="s">
        <v>131</v>
      </c>
      <c r="C15" s="60" t="s">
        <v>195</v>
      </c>
      <c r="D15" s="1" t="s">
        <v>59</v>
      </c>
      <c r="E15" s="1" t="s">
        <v>195</v>
      </c>
      <c r="F15"/>
      <c r="H15" s="8"/>
    </row>
    <row r="16" spans="2:8" hidden="1" x14ac:dyDescent="0.25">
      <c r="B16" s="60" t="s">
        <v>313</v>
      </c>
      <c r="C16" s="57" t="s">
        <v>194</v>
      </c>
      <c r="D16" s="1" t="s">
        <v>59</v>
      </c>
      <c r="E16" s="1" t="s">
        <v>195</v>
      </c>
      <c r="F16"/>
      <c r="H16" s="8"/>
    </row>
    <row r="17" spans="2:8" hidden="1" x14ac:dyDescent="0.25">
      <c r="B17" s="60" t="s">
        <v>488</v>
      </c>
      <c r="C17" s="57" t="s">
        <v>195</v>
      </c>
      <c r="D17" s="1" t="s">
        <v>59</v>
      </c>
      <c r="E17" s="1" t="s">
        <v>195</v>
      </c>
      <c r="F17"/>
      <c r="H17" s="8"/>
    </row>
    <row r="18" spans="2:8" hidden="1" x14ac:dyDescent="0.25">
      <c r="B18" s="60" t="s">
        <v>482</v>
      </c>
      <c r="C18" s="57" t="s">
        <v>195</v>
      </c>
      <c r="D18" s="1" t="s">
        <v>104</v>
      </c>
      <c r="E18" s="1" t="s">
        <v>195</v>
      </c>
      <c r="F18"/>
      <c r="H18" s="8"/>
    </row>
    <row r="19" spans="2:8" hidden="1" x14ac:dyDescent="0.25">
      <c r="B19" s="60" t="s">
        <v>482</v>
      </c>
      <c r="C19" s="57" t="s">
        <v>195</v>
      </c>
      <c r="D19" s="2" t="s">
        <v>164</v>
      </c>
      <c r="E19" s="2" t="s">
        <v>195</v>
      </c>
      <c r="F19"/>
      <c r="H19" s="8"/>
    </row>
    <row r="20" spans="2:8" hidden="1" x14ac:dyDescent="0.25">
      <c r="B20" s="60" t="s">
        <v>145</v>
      </c>
      <c r="C20" s="57" t="s">
        <v>195</v>
      </c>
      <c r="D20" s="2" t="s">
        <v>164</v>
      </c>
      <c r="E20" s="2" t="s">
        <v>195</v>
      </c>
      <c r="F20"/>
      <c r="H20" s="8"/>
    </row>
    <row r="21" spans="2:8" hidden="1" x14ac:dyDescent="0.25">
      <c r="B21" s="60" t="s">
        <v>482</v>
      </c>
      <c r="C21" s="57" t="s">
        <v>195</v>
      </c>
      <c r="D21" s="2" t="s">
        <v>164</v>
      </c>
      <c r="E21" s="2" t="s">
        <v>195</v>
      </c>
      <c r="F21"/>
      <c r="H21" s="8"/>
    </row>
    <row r="22" spans="2:8" hidden="1" x14ac:dyDescent="0.25">
      <c r="B22" s="57" t="s">
        <v>131</v>
      </c>
      <c r="C22" s="57" t="s">
        <v>195</v>
      </c>
      <c r="D22" s="2" t="s">
        <v>164</v>
      </c>
      <c r="E22" s="2" t="s">
        <v>195</v>
      </c>
      <c r="F22"/>
      <c r="H22" s="8"/>
    </row>
    <row r="23" spans="2:8" hidden="1" x14ac:dyDescent="0.25">
      <c r="B23" s="60" t="s">
        <v>145</v>
      </c>
      <c r="C23" s="57" t="s">
        <v>195</v>
      </c>
      <c r="D23" s="3" t="s">
        <v>181</v>
      </c>
      <c r="E23" s="3" t="s">
        <v>194</v>
      </c>
      <c r="F23"/>
      <c r="H23" s="8"/>
    </row>
    <row r="24" spans="2:8" hidden="1" x14ac:dyDescent="0.25">
      <c r="B24" s="60" t="s">
        <v>482</v>
      </c>
      <c r="C24" s="57" t="s">
        <v>195</v>
      </c>
      <c r="D24" s="10" t="s">
        <v>75</v>
      </c>
      <c r="E24" s="10" t="s">
        <v>195</v>
      </c>
      <c r="F24"/>
      <c r="H24" s="8"/>
    </row>
    <row r="25" spans="2:8" hidden="1" x14ac:dyDescent="0.25">
      <c r="B25" s="60" t="s">
        <v>185</v>
      </c>
      <c r="C25" s="57" t="s">
        <v>195</v>
      </c>
      <c r="D25" s="10" t="s">
        <v>83</v>
      </c>
      <c r="E25" s="10" t="s">
        <v>195</v>
      </c>
      <c r="F25"/>
      <c r="H25" s="8"/>
    </row>
    <row r="26" spans="2:8" hidden="1" x14ac:dyDescent="0.25">
      <c r="B26" s="60" t="s">
        <v>131</v>
      </c>
      <c r="C26" s="57" t="s">
        <v>195</v>
      </c>
      <c r="D26" s="10" t="s">
        <v>83</v>
      </c>
      <c r="E26" s="10" t="s">
        <v>195</v>
      </c>
      <c r="F26"/>
      <c r="H26" s="8"/>
    </row>
    <row r="27" spans="2:8" hidden="1" x14ac:dyDescent="0.25">
      <c r="B27" s="60" t="s">
        <v>482</v>
      </c>
      <c r="C27" s="57" t="s">
        <v>195</v>
      </c>
      <c r="D27" s="10" t="s">
        <v>89</v>
      </c>
      <c r="E27" s="10" t="s">
        <v>194</v>
      </c>
      <c r="F27"/>
      <c r="H27" s="8"/>
    </row>
    <row r="28" spans="2:8" hidden="1" x14ac:dyDescent="0.25">
      <c r="B28" s="60" t="s">
        <v>482</v>
      </c>
      <c r="C28" s="57" t="s">
        <v>195</v>
      </c>
      <c r="D28" s="10" t="s">
        <v>89</v>
      </c>
      <c r="E28" s="10" t="s">
        <v>194</v>
      </c>
      <c r="F28"/>
      <c r="H28" s="8"/>
    </row>
    <row r="29" spans="2:8" hidden="1" x14ac:dyDescent="0.25">
      <c r="B29" s="60" t="s">
        <v>482</v>
      </c>
      <c r="C29" s="57" t="s">
        <v>195</v>
      </c>
      <c r="D29" s="10" t="s">
        <v>89</v>
      </c>
      <c r="E29" s="10" t="s">
        <v>194</v>
      </c>
      <c r="F29"/>
      <c r="H29" s="8"/>
    </row>
    <row r="30" spans="2:8" hidden="1" x14ac:dyDescent="0.25">
      <c r="B30" s="60" t="s">
        <v>482</v>
      </c>
      <c r="C30" s="57" t="s">
        <v>195</v>
      </c>
      <c r="D30" s="3" t="s">
        <v>180</v>
      </c>
      <c r="E30" s="3" t="s">
        <v>194</v>
      </c>
      <c r="F30"/>
      <c r="H30" s="8"/>
    </row>
    <row r="31" spans="2:8" hidden="1" x14ac:dyDescent="0.25">
      <c r="B31" s="60" t="s">
        <v>131</v>
      </c>
      <c r="C31" s="57" t="s">
        <v>195</v>
      </c>
      <c r="D31" s="3" t="s">
        <v>172</v>
      </c>
      <c r="E31" s="3" t="s">
        <v>194</v>
      </c>
      <c r="F31"/>
      <c r="H31" s="8"/>
    </row>
    <row r="32" spans="2:8" hidden="1" x14ac:dyDescent="0.25">
      <c r="B32" s="60" t="s">
        <v>131</v>
      </c>
      <c r="C32" s="60" t="s">
        <v>195</v>
      </c>
      <c r="D32" s="10" t="s">
        <v>82</v>
      </c>
      <c r="E32" s="10" t="s">
        <v>194</v>
      </c>
      <c r="F32"/>
      <c r="H32" s="8"/>
    </row>
    <row r="33" spans="2:8" hidden="1" x14ac:dyDescent="0.25">
      <c r="B33" s="60" t="s">
        <v>482</v>
      </c>
      <c r="C33" s="60" t="s">
        <v>195</v>
      </c>
      <c r="D33" s="3" t="s">
        <v>82</v>
      </c>
      <c r="E33" s="3" t="s">
        <v>194</v>
      </c>
      <c r="F33"/>
      <c r="H33" s="8"/>
    </row>
    <row r="34" spans="2:8" hidden="1" x14ac:dyDescent="0.25">
      <c r="B34" s="60" t="s">
        <v>131</v>
      </c>
      <c r="C34" s="60" t="s">
        <v>195</v>
      </c>
      <c r="D34" s="3" t="s">
        <v>82</v>
      </c>
      <c r="E34" s="3" t="s">
        <v>194</v>
      </c>
      <c r="F34"/>
      <c r="H34" s="8"/>
    </row>
    <row r="35" spans="2:8" hidden="1" x14ac:dyDescent="0.25">
      <c r="B35" s="60" t="s">
        <v>56</v>
      </c>
      <c r="C35" s="60" t="s">
        <v>194</v>
      </c>
      <c r="D35" s="3" t="s">
        <v>82</v>
      </c>
      <c r="E35" s="3" t="s">
        <v>194</v>
      </c>
      <c r="F35"/>
      <c r="H35" s="8"/>
    </row>
    <row r="36" spans="2:8" hidden="1" x14ac:dyDescent="0.25">
      <c r="B36" s="60" t="s">
        <v>131</v>
      </c>
      <c r="C36" s="57" t="s">
        <v>195</v>
      </c>
      <c r="D36" s="3" t="s">
        <v>82</v>
      </c>
      <c r="E36" s="3" t="s">
        <v>194</v>
      </c>
      <c r="F36"/>
      <c r="H36" s="8"/>
    </row>
    <row r="37" spans="2:8" hidden="1" x14ac:dyDescent="0.25">
      <c r="B37" s="3" t="s">
        <v>82</v>
      </c>
      <c r="C37" s="3" t="s">
        <v>194</v>
      </c>
    </row>
    <row r="38" spans="2:8" hidden="1" x14ac:dyDescent="0.25">
      <c r="B38" s="3" t="s">
        <v>82</v>
      </c>
      <c r="C38" s="3" t="s">
        <v>194</v>
      </c>
    </row>
    <row r="39" spans="2:8" hidden="1" x14ac:dyDescent="0.25">
      <c r="B39" s="3" t="s">
        <v>82</v>
      </c>
      <c r="C39" s="3" t="s">
        <v>194</v>
      </c>
    </row>
    <row r="40" spans="2:8" hidden="1" x14ac:dyDescent="0.25">
      <c r="B40" s="3" t="s">
        <v>82</v>
      </c>
      <c r="C40" s="3" t="s">
        <v>194</v>
      </c>
    </row>
    <row r="41" spans="2:8" hidden="1" x14ac:dyDescent="0.25">
      <c r="B41" s="2" t="s">
        <v>82</v>
      </c>
      <c r="C41" s="2" t="s">
        <v>194</v>
      </c>
    </row>
    <row r="42" spans="2:8" hidden="1" x14ac:dyDescent="0.25">
      <c r="B42" s="1" t="s">
        <v>49</v>
      </c>
      <c r="C42" s="1" t="s">
        <v>194</v>
      </c>
    </row>
    <row r="43" spans="2:8" hidden="1" x14ac:dyDescent="0.25">
      <c r="B43" s="9" t="s">
        <v>49</v>
      </c>
      <c r="C43" s="9" t="s">
        <v>194</v>
      </c>
    </row>
    <row r="44" spans="2:8" hidden="1" x14ac:dyDescent="0.25">
      <c r="B44" s="9" t="s">
        <v>49</v>
      </c>
      <c r="C44" s="9" t="s">
        <v>194</v>
      </c>
    </row>
    <row r="45" spans="2:8" hidden="1" x14ac:dyDescent="0.25">
      <c r="B45" s="3" t="s">
        <v>173</v>
      </c>
      <c r="C45" s="3" t="s">
        <v>194</v>
      </c>
    </row>
    <row r="46" spans="2:8" hidden="1" x14ac:dyDescent="0.25">
      <c r="B46" s="1" t="s">
        <v>114</v>
      </c>
      <c r="C46" s="1" t="s">
        <v>194</v>
      </c>
    </row>
    <row r="47" spans="2:8" hidden="1" x14ac:dyDescent="0.25">
      <c r="B47" s="1" t="s">
        <v>115</v>
      </c>
      <c r="C47" s="1" t="s">
        <v>194</v>
      </c>
    </row>
    <row r="48" spans="2:8" hidden="1" x14ac:dyDescent="0.25">
      <c r="B48" s="1" t="s">
        <v>115</v>
      </c>
      <c r="C48" s="1" t="s">
        <v>194</v>
      </c>
    </row>
    <row r="49" spans="2:3" hidden="1" x14ac:dyDescent="0.25">
      <c r="B49" s="1" t="s">
        <v>109</v>
      </c>
      <c r="C49" s="1" t="s">
        <v>194</v>
      </c>
    </row>
    <row r="50" spans="2:3" hidden="1" x14ac:dyDescent="0.25">
      <c r="B50" s="3" t="s">
        <v>125</v>
      </c>
      <c r="C50" s="3" t="s">
        <v>194</v>
      </c>
    </row>
    <row r="51" spans="2:3" hidden="1" x14ac:dyDescent="0.25">
      <c r="B51" s="3" t="s">
        <v>125</v>
      </c>
      <c r="C51" s="3" t="s">
        <v>194</v>
      </c>
    </row>
    <row r="52" spans="2:3" hidden="1" x14ac:dyDescent="0.25">
      <c r="B52" s="3" t="s">
        <v>125</v>
      </c>
      <c r="C52" s="3" t="s">
        <v>194</v>
      </c>
    </row>
    <row r="53" spans="2:3" hidden="1" x14ac:dyDescent="0.25">
      <c r="B53" s="3" t="s">
        <v>46</v>
      </c>
      <c r="C53" s="3" t="s">
        <v>194</v>
      </c>
    </row>
    <row r="54" spans="2:3" hidden="1" x14ac:dyDescent="0.25">
      <c r="B54" s="3" t="s">
        <v>46</v>
      </c>
      <c r="C54" s="3" t="s">
        <v>194</v>
      </c>
    </row>
    <row r="55" spans="2:3" hidden="1" x14ac:dyDescent="0.25">
      <c r="B55" s="9" t="s">
        <v>46</v>
      </c>
      <c r="C55" s="9" t="s">
        <v>194</v>
      </c>
    </row>
    <row r="56" spans="2:3" hidden="1" x14ac:dyDescent="0.25">
      <c r="B56" s="9" t="s">
        <v>46</v>
      </c>
      <c r="C56" s="9" t="s">
        <v>194</v>
      </c>
    </row>
    <row r="57" spans="2:3" hidden="1" x14ac:dyDescent="0.25">
      <c r="B57" s="9" t="s">
        <v>46</v>
      </c>
      <c r="C57" s="9" t="s">
        <v>194</v>
      </c>
    </row>
    <row r="58" spans="2:3" hidden="1" x14ac:dyDescent="0.25">
      <c r="B58" s="9" t="s">
        <v>46</v>
      </c>
      <c r="C58" s="9" t="s">
        <v>194</v>
      </c>
    </row>
    <row r="59" spans="2:3" hidden="1" x14ac:dyDescent="0.25">
      <c r="B59" s="9" t="s">
        <v>46</v>
      </c>
      <c r="C59" s="9" t="s">
        <v>194</v>
      </c>
    </row>
    <row r="60" spans="2:3" hidden="1" x14ac:dyDescent="0.25">
      <c r="B60" s="9" t="s">
        <v>52</v>
      </c>
      <c r="C60" s="9" t="s">
        <v>194</v>
      </c>
    </row>
    <row r="61" spans="2:3" hidden="1" x14ac:dyDescent="0.25">
      <c r="B61" s="9" t="s">
        <v>53</v>
      </c>
      <c r="C61" s="9" t="s">
        <v>194</v>
      </c>
    </row>
    <row r="62" spans="2:3" hidden="1" x14ac:dyDescent="0.25">
      <c r="B62" s="10" t="s">
        <v>65</v>
      </c>
      <c r="C62" s="10" t="s">
        <v>195</v>
      </c>
    </row>
    <row r="63" spans="2:3" hidden="1" x14ac:dyDescent="0.25">
      <c r="B63" s="10" t="s">
        <v>65</v>
      </c>
      <c r="C63" s="10" t="s">
        <v>195</v>
      </c>
    </row>
    <row r="64" spans="2:3" hidden="1" x14ac:dyDescent="0.25">
      <c r="B64" s="3" t="s">
        <v>65</v>
      </c>
      <c r="C64" s="3" t="s">
        <v>195</v>
      </c>
    </row>
    <row r="65" spans="2:3" hidden="1" x14ac:dyDescent="0.25">
      <c r="B65" s="10" t="s">
        <v>67</v>
      </c>
      <c r="C65" s="10" t="s">
        <v>195</v>
      </c>
    </row>
    <row r="66" spans="2:3" hidden="1" x14ac:dyDescent="0.25">
      <c r="B66" s="3" t="s">
        <v>134</v>
      </c>
      <c r="C66" s="3" t="s">
        <v>195</v>
      </c>
    </row>
    <row r="67" spans="2:3" hidden="1" x14ac:dyDescent="0.25">
      <c r="B67" s="3" t="s">
        <v>185</v>
      </c>
      <c r="C67" s="3" t="s">
        <v>195</v>
      </c>
    </row>
    <row r="68" spans="2:3" hidden="1" x14ac:dyDescent="0.25">
      <c r="B68" s="3" t="s">
        <v>185</v>
      </c>
      <c r="C68" s="3" t="s">
        <v>195</v>
      </c>
    </row>
    <row r="69" spans="2:3" hidden="1" x14ac:dyDescent="0.25">
      <c r="B69" s="3" t="s">
        <v>185</v>
      </c>
      <c r="C69" s="3" t="s">
        <v>195</v>
      </c>
    </row>
    <row r="70" spans="2:3" hidden="1" x14ac:dyDescent="0.25">
      <c r="B70" s="3" t="s">
        <v>185</v>
      </c>
      <c r="C70" s="3" t="s">
        <v>195</v>
      </c>
    </row>
    <row r="71" spans="2:3" hidden="1" x14ac:dyDescent="0.25">
      <c r="B71" s="3" t="s">
        <v>185</v>
      </c>
      <c r="C71" s="3" t="s">
        <v>195</v>
      </c>
    </row>
    <row r="72" spans="2:3" hidden="1" x14ac:dyDescent="0.25">
      <c r="B72" s="3" t="s">
        <v>185</v>
      </c>
      <c r="C72" s="3" t="s">
        <v>195</v>
      </c>
    </row>
    <row r="73" spans="2:3" hidden="1" x14ac:dyDescent="0.25">
      <c r="B73" s="3" t="s">
        <v>185</v>
      </c>
      <c r="C73" s="3" t="s">
        <v>195</v>
      </c>
    </row>
    <row r="74" spans="2:3" hidden="1" x14ac:dyDescent="0.25">
      <c r="B74" s="3" t="s">
        <v>185</v>
      </c>
      <c r="C74" s="3" t="s">
        <v>195</v>
      </c>
    </row>
    <row r="75" spans="2:3" hidden="1" x14ac:dyDescent="0.25">
      <c r="B75" s="3" t="s">
        <v>185</v>
      </c>
      <c r="C75" s="3" t="s">
        <v>195</v>
      </c>
    </row>
    <row r="76" spans="2:3" hidden="1" x14ac:dyDescent="0.25">
      <c r="B76" s="3" t="s">
        <v>185</v>
      </c>
      <c r="C76" s="3" t="s">
        <v>195</v>
      </c>
    </row>
    <row r="77" spans="2:3" hidden="1" x14ac:dyDescent="0.25">
      <c r="B77" s="3" t="s">
        <v>185</v>
      </c>
      <c r="C77" s="3" t="s">
        <v>195</v>
      </c>
    </row>
    <row r="78" spans="2:3" hidden="1" x14ac:dyDescent="0.25">
      <c r="B78" s="3" t="s">
        <v>185</v>
      </c>
      <c r="C78" s="3" t="s">
        <v>195</v>
      </c>
    </row>
    <row r="79" spans="2:3" hidden="1" x14ac:dyDescent="0.25">
      <c r="B79" s="3" t="s">
        <v>123</v>
      </c>
      <c r="C79" s="3" t="s">
        <v>194</v>
      </c>
    </row>
    <row r="80" spans="2:3" hidden="1" x14ac:dyDescent="0.25">
      <c r="B80" s="3" t="s">
        <v>123</v>
      </c>
      <c r="C80" s="3" t="s">
        <v>194</v>
      </c>
    </row>
    <row r="81" spans="2:3" hidden="1" x14ac:dyDescent="0.25">
      <c r="B81" s="3" t="s">
        <v>123</v>
      </c>
      <c r="C81" s="3" t="s">
        <v>194</v>
      </c>
    </row>
    <row r="82" spans="2:3" hidden="1" x14ac:dyDescent="0.25">
      <c r="B82" s="2" t="s">
        <v>158</v>
      </c>
      <c r="C82" s="2" t="s">
        <v>195</v>
      </c>
    </row>
    <row r="83" spans="2:3" hidden="1" x14ac:dyDescent="0.25">
      <c r="B83" s="2" t="s">
        <v>158</v>
      </c>
      <c r="C83" s="2" t="s">
        <v>195</v>
      </c>
    </row>
    <row r="84" spans="2:3" hidden="1" x14ac:dyDescent="0.25">
      <c r="B84" s="2" t="s">
        <v>158</v>
      </c>
      <c r="C84" s="2" t="s">
        <v>195</v>
      </c>
    </row>
    <row r="85" spans="2:3" hidden="1" x14ac:dyDescent="0.25">
      <c r="B85" s="3" t="s">
        <v>97</v>
      </c>
      <c r="C85" s="3" t="s">
        <v>194</v>
      </c>
    </row>
    <row r="86" spans="2:3" hidden="1" x14ac:dyDescent="0.25">
      <c r="B86" s="1" t="s">
        <v>97</v>
      </c>
      <c r="C86" s="1" t="s">
        <v>194</v>
      </c>
    </row>
    <row r="87" spans="2:3" hidden="1" x14ac:dyDescent="0.25">
      <c r="B87" s="1" t="s">
        <v>97</v>
      </c>
      <c r="C87" s="1" t="s">
        <v>194</v>
      </c>
    </row>
    <row r="88" spans="2:3" hidden="1" x14ac:dyDescent="0.25">
      <c r="B88" s="3" t="s">
        <v>97</v>
      </c>
      <c r="C88" s="3" t="s">
        <v>194</v>
      </c>
    </row>
    <row r="89" spans="2:3" hidden="1" x14ac:dyDescent="0.25">
      <c r="B89" s="3" t="s">
        <v>97</v>
      </c>
      <c r="C89" s="3" t="s">
        <v>194</v>
      </c>
    </row>
    <row r="90" spans="2:3" hidden="1" x14ac:dyDescent="0.25">
      <c r="B90" s="3" t="s">
        <v>149</v>
      </c>
      <c r="C90" s="3" t="s">
        <v>194</v>
      </c>
    </row>
    <row r="91" spans="2:3" hidden="1" x14ac:dyDescent="0.25">
      <c r="B91" s="3" t="s">
        <v>149</v>
      </c>
      <c r="C91" s="3" t="s">
        <v>194</v>
      </c>
    </row>
    <row r="92" spans="2:3" hidden="1" x14ac:dyDescent="0.25">
      <c r="B92" s="3" t="s">
        <v>149</v>
      </c>
      <c r="C92" s="3" t="s">
        <v>194</v>
      </c>
    </row>
    <row r="93" spans="2:3" hidden="1" x14ac:dyDescent="0.25">
      <c r="B93" s="3" t="s">
        <v>149</v>
      </c>
      <c r="C93" s="3" t="s">
        <v>194</v>
      </c>
    </row>
    <row r="94" spans="2:3" hidden="1" x14ac:dyDescent="0.25">
      <c r="B94" s="3" t="s">
        <v>149</v>
      </c>
      <c r="C94" s="3" t="s">
        <v>194</v>
      </c>
    </row>
    <row r="95" spans="2:3" hidden="1" x14ac:dyDescent="0.25">
      <c r="B95" s="3" t="s">
        <v>149</v>
      </c>
      <c r="C95" s="3" t="s">
        <v>194</v>
      </c>
    </row>
    <row r="96" spans="2:3" hidden="1" x14ac:dyDescent="0.25">
      <c r="B96" s="3" t="s">
        <v>149</v>
      </c>
      <c r="C96" s="3" t="s">
        <v>194</v>
      </c>
    </row>
    <row r="97" spans="2:3" hidden="1" x14ac:dyDescent="0.25">
      <c r="B97" s="3" t="s">
        <v>149</v>
      </c>
      <c r="C97" s="3" t="s">
        <v>194</v>
      </c>
    </row>
    <row r="98" spans="2:3" hidden="1" x14ac:dyDescent="0.25">
      <c r="B98" s="2" t="s">
        <v>166</v>
      </c>
      <c r="C98" s="2" t="s">
        <v>195</v>
      </c>
    </row>
    <row r="99" spans="2:3" hidden="1" x14ac:dyDescent="0.25">
      <c r="B99" s="3" t="s">
        <v>177</v>
      </c>
      <c r="C99" s="3" t="s">
        <v>195</v>
      </c>
    </row>
    <row r="100" spans="2:3" hidden="1" x14ac:dyDescent="0.25">
      <c r="B100" s="3" t="s">
        <v>177</v>
      </c>
      <c r="C100" s="3" t="s">
        <v>195</v>
      </c>
    </row>
    <row r="101" spans="2:3" hidden="1" x14ac:dyDescent="0.25">
      <c r="B101" s="3" t="s">
        <v>177</v>
      </c>
      <c r="C101" s="3" t="s">
        <v>195</v>
      </c>
    </row>
    <row r="102" spans="2:3" hidden="1" x14ac:dyDescent="0.25">
      <c r="B102" s="3" t="s">
        <v>177</v>
      </c>
      <c r="C102" s="3" t="s">
        <v>195</v>
      </c>
    </row>
    <row r="103" spans="2:3" hidden="1" x14ac:dyDescent="0.25">
      <c r="B103" s="3" t="s">
        <v>146</v>
      </c>
      <c r="C103" s="3" t="s">
        <v>195</v>
      </c>
    </row>
    <row r="104" spans="2:3" hidden="1" x14ac:dyDescent="0.25">
      <c r="B104" s="3" t="s">
        <v>146</v>
      </c>
      <c r="C104" s="3" t="s">
        <v>195</v>
      </c>
    </row>
    <row r="105" spans="2:3" hidden="1" x14ac:dyDescent="0.25">
      <c r="B105" s="3" t="s">
        <v>133</v>
      </c>
      <c r="C105" s="3" t="s">
        <v>194</v>
      </c>
    </row>
    <row r="106" spans="2:3" hidden="1" x14ac:dyDescent="0.25">
      <c r="B106" s="3" t="s">
        <v>133</v>
      </c>
      <c r="C106" s="3" t="s">
        <v>194</v>
      </c>
    </row>
    <row r="107" spans="2:3" hidden="1" x14ac:dyDescent="0.25">
      <c r="B107" s="10" t="s">
        <v>71</v>
      </c>
      <c r="C107" s="10" t="s">
        <v>195</v>
      </c>
    </row>
    <row r="108" spans="2:3" hidden="1" x14ac:dyDescent="0.25">
      <c r="B108" s="3" t="s">
        <v>71</v>
      </c>
      <c r="C108" s="3" t="s">
        <v>195</v>
      </c>
    </row>
    <row r="109" spans="2:3" hidden="1" x14ac:dyDescent="0.25">
      <c r="B109" s="3" t="s">
        <v>71</v>
      </c>
      <c r="C109" s="3" t="s">
        <v>195</v>
      </c>
    </row>
    <row r="110" spans="2:3" hidden="1" x14ac:dyDescent="0.25">
      <c r="B110" s="2" t="s">
        <v>71</v>
      </c>
      <c r="C110" s="2" t="s">
        <v>195</v>
      </c>
    </row>
    <row r="111" spans="2:3" hidden="1" x14ac:dyDescent="0.25">
      <c r="B111" s="2" t="s">
        <v>71</v>
      </c>
      <c r="C111" s="2" t="s">
        <v>195</v>
      </c>
    </row>
    <row r="112" spans="2:3" hidden="1" x14ac:dyDescent="0.25">
      <c r="B112" s="2" t="s">
        <v>71</v>
      </c>
      <c r="C112" s="2" t="s">
        <v>195</v>
      </c>
    </row>
    <row r="113" spans="2:3" hidden="1" x14ac:dyDescent="0.25">
      <c r="B113" s="2" t="s">
        <v>71</v>
      </c>
      <c r="C113" s="2" t="s">
        <v>195</v>
      </c>
    </row>
    <row r="114" spans="2:3" hidden="1" x14ac:dyDescent="0.25">
      <c r="B114" s="2" t="s">
        <v>159</v>
      </c>
      <c r="C114" s="2" t="s">
        <v>195</v>
      </c>
    </row>
    <row r="115" spans="2:3" hidden="1" x14ac:dyDescent="0.25">
      <c r="B115" s="2" t="s">
        <v>159</v>
      </c>
      <c r="C115" s="2" t="s">
        <v>195</v>
      </c>
    </row>
    <row r="116" spans="2:3" hidden="1" x14ac:dyDescent="0.25">
      <c r="B116" s="1" t="s">
        <v>111</v>
      </c>
      <c r="C116" s="1" t="s">
        <v>194</v>
      </c>
    </row>
    <row r="117" spans="2:3" hidden="1" x14ac:dyDescent="0.25">
      <c r="B117" s="1" t="s">
        <v>112</v>
      </c>
      <c r="C117" s="1" t="s">
        <v>194</v>
      </c>
    </row>
    <row r="118" spans="2:3" hidden="1" x14ac:dyDescent="0.25">
      <c r="B118" s="1" t="s">
        <v>112</v>
      </c>
      <c r="C118" s="1" t="s">
        <v>194</v>
      </c>
    </row>
    <row r="119" spans="2:3" hidden="1" x14ac:dyDescent="0.25">
      <c r="B119" s="1" t="s">
        <v>112</v>
      </c>
      <c r="C119" s="1" t="s">
        <v>194</v>
      </c>
    </row>
    <row r="120" spans="2:3" hidden="1" x14ac:dyDescent="0.25">
      <c r="B120" s="1" t="s">
        <v>112</v>
      </c>
      <c r="C120" s="1" t="s">
        <v>194</v>
      </c>
    </row>
    <row r="121" spans="2:3" hidden="1" x14ac:dyDescent="0.25">
      <c r="B121" s="10" t="s">
        <v>84</v>
      </c>
      <c r="C121" s="10" t="s">
        <v>194</v>
      </c>
    </row>
    <row r="122" spans="2:3" hidden="1" x14ac:dyDescent="0.25">
      <c r="B122" s="3" t="s">
        <v>152</v>
      </c>
      <c r="C122" s="3" t="s">
        <v>194</v>
      </c>
    </row>
    <row r="123" spans="2:3" hidden="1" x14ac:dyDescent="0.25">
      <c r="B123" s="3" t="s">
        <v>148</v>
      </c>
      <c r="C123" s="3" t="s">
        <v>194</v>
      </c>
    </row>
    <row r="124" spans="2:3" hidden="1" x14ac:dyDescent="0.25">
      <c r="B124" s="3" t="s">
        <v>148</v>
      </c>
      <c r="C124" s="3" t="s">
        <v>194</v>
      </c>
    </row>
    <row r="125" spans="2:3" hidden="1" x14ac:dyDescent="0.25">
      <c r="B125" s="3" t="s">
        <v>148</v>
      </c>
      <c r="C125" s="3" t="s">
        <v>194</v>
      </c>
    </row>
    <row r="126" spans="2:3" hidden="1" x14ac:dyDescent="0.25">
      <c r="B126" s="3" t="s">
        <v>148</v>
      </c>
      <c r="C126" s="3" t="s">
        <v>194</v>
      </c>
    </row>
    <row r="127" spans="2:3" hidden="1" x14ac:dyDescent="0.25">
      <c r="B127" s="3" t="s">
        <v>148</v>
      </c>
      <c r="C127" s="3" t="s">
        <v>194</v>
      </c>
    </row>
    <row r="128" spans="2:3" hidden="1" x14ac:dyDescent="0.25">
      <c r="B128" s="1" t="s">
        <v>98</v>
      </c>
      <c r="C128" s="1" t="s">
        <v>194</v>
      </c>
    </row>
    <row r="129" spans="2:3" hidden="1" x14ac:dyDescent="0.25">
      <c r="B129" s="1" t="s">
        <v>98</v>
      </c>
      <c r="C129" s="1" t="s">
        <v>194</v>
      </c>
    </row>
    <row r="130" spans="2:3" hidden="1" x14ac:dyDescent="0.25">
      <c r="B130" s="3" t="s">
        <v>107</v>
      </c>
      <c r="C130" s="3" t="s">
        <v>195</v>
      </c>
    </row>
    <row r="131" spans="2:3" hidden="1" x14ac:dyDescent="0.25">
      <c r="B131" s="3" t="s">
        <v>107</v>
      </c>
      <c r="C131" s="3" t="s">
        <v>195</v>
      </c>
    </row>
    <row r="132" spans="2:3" hidden="1" x14ac:dyDescent="0.25">
      <c r="B132" s="3" t="s">
        <v>107</v>
      </c>
      <c r="C132" s="3" t="s">
        <v>195</v>
      </c>
    </row>
    <row r="133" spans="2:3" hidden="1" x14ac:dyDescent="0.25">
      <c r="B133" s="3" t="s">
        <v>107</v>
      </c>
      <c r="C133" s="3" t="s">
        <v>195</v>
      </c>
    </row>
    <row r="134" spans="2:3" hidden="1" x14ac:dyDescent="0.25">
      <c r="B134" s="3" t="s">
        <v>107</v>
      </c>
      <c r="C134" s="3" t="s">
        <v>195</v>
      </c>
    </row>
    <row r="135" spans="2:3" hidden="1" x14ac:dyDescent="0.25">
      <c r="B135" s="3" t="s">
        <v>107</v>
      </c>
      <c r="C135" s="3" t="s">
        <v>195</v>
      </c>
    </row>
    <row r="136" spans="2:3" hidden="1" x14ac:dyDescent="0.25">
      <c r="B136" s="3" t="s">
        <v>107</v>
      </c>
      <c r="C136" s="3" t="s">
        <v>195</v>
      </c>
    </row>
    <row r="137" spans="2:3" hidden="1" x14ac:dyDescent="0.25">
      <c r="B137" s="3" t="s">
        <v>107</v>
      </c>
      <c r="C137" s="3" t="s">
        <v>195</v>
      </c>
    </row>
    <row r="138" spans="2:3" hidden="1" x14ac:dyDescent="0.25">
      <c r="B138" s="3" t="s">
        <v>107</v>
      </c>
      <c r="C138" s="3" t="s">
        <v>195</v>
      </c>
    </row>
    <row r="139" spans="2:3" hidden="1" x14ac:dyDescent="0.25">
      <c r="B139" s="3" t="s">
        <v>107</v>
      </c>
      <c r="C139" s="3" t="s">
        <v>195</v>
      </c>
    </row>
    <row r="140" spans="2:3" hidden="1" x14ac:dyDescent="0.25">
      <c r="B140" s="3" t="s">
        <v>107</v>
      </c>
      <c r="C140" s="3" t="s">
        <v>195</v>
      </c>
    </row>
    <row r="141" spans="2:3" hidden="1" x14ac:dyDescent="0.25">
      <c r="B141" s="3" t="s">
        <v>107</v>
      </c>
      <c r="C141" s="3" t="s">
        <v>195</v>
      </c>
    </row>
    <row r="142" spans="2:3" hidden="1" x14ac:dyDescent="0.25">
      <c r="B142" s="3" t="s">
        <v>107</v>
      </c>
      <c r="C142" s="3" t="s">
        <v>195</v>
      </c>
    </row>
    <row r="143" spans="2:3" hidden="1" x14ac:dyDescent="0.25">
      <c r="B143" s="3" t="s">
        <v>107</v>
      </c>
      <c r="C143" s="3" t="s">
        <v>195</v>
      </c>
    </row>
    <row r="144" spans="2:3" hidden="1" x14ac:dyDescent="0.25">
      <c r="B144" s="3" t="s">
        <v>107</v>
      </c>
      <c r="C144" s="3" t="s">
        <v>195</v>
      </c>
    </row>
    <row r="145" spans="2:3" hidden="1" x14ac:dyDescent="0.25">
      <c r="B145" s="3" t="s">
        <v>107</v>
      </c>
      <c r="C145" s="3" t="s">
        <v>195</v>
      </c>
    </row>
    <row r="146" spans="2:3" hidden="1" x14ac:dyDescent="0.25">
      <c r="B146" s="3" t="s">
        <v>107</v>
      </c>
      <c r="C146" s="3" t="s">
        <v>195</v>
      </c>
    </row>
    <row r="147" spans="2:3" hidden="1" x14ac:dyDescent="0.25">
      <c r="B147" s="3" t="s">
        <v>107</v>
      </c>
      <c r="C147" s="3" t="s">
        <v>195</v>
      </c>
    </row>
    <row r="148" spans="2:3" hidden="1" x14ac:dyDescent="0.25">
      <c r="B148" s="3" t="s">
        <v>107</v>
      </c>
      <c r="C148" s="3" t="s">
        <v>195</v>
      </c>
    </row>
    <row r="149" spans="2:3" hidden="1" x14ac:dyDescent="0.25">
      <c r="B149" s="3" t="s">
        <v>107</v>
      </c>
      <c r="C149" s="3" t="s">
        <v>195</v>
      </c>
    </row>
    <row r="150" spans="2:3" hidden="1" x14ac:dyDescent="0.25">
      <c r="B150" s="1" t="s">
        <v>107</v>
      </c>
      <c r="C150" s="1" t="s">
        <v>195</v>
      </c>
    </row>
    <row r="151" spans="2:3" hidden="1" x14ac:dyDescent="0.25">
      <c r="B151" s="1" t="s">
        <v>108</v>
      </c>
      <c r="C151" s="1" t="s">
        <v>195</v>
      </c>
    </row>
    <row r="152" spans="2:3" hidden="1" x14ac:dyDescent="0.25">
      <c r="B152" s="3" t="s">
        <v>128</v>
      </c>
      <c r="C152" s="3" t="s">
        <v>194</v>
      </c>
    </row>
    <row r="153" spans="2:3" hidden="1" x14ac:dyDescent="0.25">
      <c r="B153" s="3" t="s">
        <v>128</v>
      </c>
      <c r="C153" s="3" t="s">
        <v>194</v>
      </c>
    </row>
    <row r="154" spans="2:3" hidden="1" x14ac:dyDescent="0.25">
      <c r="B154" s="1" t="s">
        <v>118</v>
      </c>
      <c r="C154" s="1" t="s">
        <v>195</v>
      </c>
    </row>
    <row r="155" spans="2:3" hidden="1" x14ac:dyDescent="0.25">
      <c r="B155" s="1" t="s">
        <v>102</v>
      </c>
      <c r="C155" s="1" t="s">
        <v>195</v>
      </c>
    </row>
    <row r="156" spans="2:3" hidden="1" x14ac:dyDescent="0.25">
      <c r="B156" s="3" t="s">
        <v>120</v>
      </c>
      <c r="C156" s="3" t="s">
        <v>194</v>
      </c>
    </row>
    <row r="157" spans="2:3" hidden="1" x14ac:dyDescent="0.25">
      <c r="B157" s="9" t="s">
        <v>55</v>
      </c>
      <c r="C157" s="9" t="s">
        <v>194</v>
      </c>
    </row>
    <row r="158" spans="2:3" hidden="1" x14ac:dyDescent="0.25">
      <c r="B158" s="3" t="s">
        <v>139</v>
      </c>
      <c r="C158" s="3" t="s">
        <v>195</v>
      </c>
    </row>
    <row r="159" spans="2:3" hidden="1" x14ac:dyDescent="0.25">
      <c r="B159" s="3" t="s">
        <v>139</v>
      </c>
      <c r="C159" s="3" t="s">
        <v>195</v>
      </c>
    </row>
    <row r="160" spans="2:3" hidden="1" x14ac:dyDescent="0.25">
      <c r="B160" s="3" t="s">
        <v>139</v>
      </c>
      <c r="C160" s="3" t="s">
        <v>195</v>
      </c>
    </row>
    <row r="161" spans="2:3" hidden="1" x14ac:dyDescent="0.25">
      <c r="B161" s="3" t="s">
        <v>139</v>
      </c>
      <c r="C161" s="3" t="s">
        <v>195</v>
      </c>
    </row>
    <row r="162" spans="2:3" hidden="1" x14ac:dyDescent="0.25">
      <c r="B162" s="3" t="s">
        <v>139</v>
      </c>
      <c r="C162" s="3" t="s">
        <v>195</v>
      </c>
    </row>
    <row r="163" spans="2:3" hidden="1" x14ac:dyDescent="0.25">
      <c r="B163" s="1" t="s">
        <v>103</v>
      </c>
      <c r="C163" s="1" t="s">
        <v>194</v>
      </c>
    </row>
    <row r="164" spans="2:3" hidden="1" x14ac:dyDescent="0.25">
      <c r="B164" s="1" t="s">
        <v>103</v>
      </c>
      <c r="C164" s="1" t="s">
        <v>194</v>
      </c>
    </row>
    <row r="165" spans="2:3" hidden="1" x14ac:dyDescent="0.25">
      <c r="B165" s="1" t="s">
        <v>103</v>
      </c>
      <c r="C165" s="1" t="s">
        <v>194</v>
      </c>
    </row>
    <row r="166" spans="2:3" hidden="1" x14ac:dyDescent="0.25">
      <c r="B166" s="3" t="s">
        <v>151</v>
      </c>
      <c r="C166" s="3" t="s">
        <v>194</v>
      </c>
    </row>
    <row r="167" spans="2:3" hidden="1" x14ac:dyDescent="0.25">
      <c r="B167" s="3" t="s">
        <v>151</v>
      </c>
      <c r="C167" s="3" t="s">
        <v>194</v>
      </c>
    </row>
    <row r="168" spans="2:3" hidden="1" x14ac:dyDescent="0.25">
      <c r="B168" s="3" t="s">
        <v>153</v>
      </c>
      <c r="C168" s="3" t="s">
        <v>195</v>
      </c>
    </row>
    <row r="169" spans="2:3" hidden="1" x14ac:dyDescent="0.25">
      <c r="B169" s="3" t="s">
        <v>153</v>
      </c>
      <c r="C169" s="3" t="s">
        <v>195</v>
      </c>
    </row>
    <row r="170" spans="2:3" hidden="1" x14ac:dyDescent="0.25">
      <c r="B170" s="3" t="s">
        <v>153</v>
      </c>
      <c r="C170" s="3" t="s">
        <v>195</v>
      </c>
    </row>
    <row r="171" spans="2:3" hidden="1" x14ac:dyDescent="0.25">
      <c r="B171" s="3" t="s">
        <v>153</v>
      </c>
      <c r="C171" s="3" t="s">
        <v>195</v>
      </c>
    </row>
    <row r="172" spans="2:3" hidden="1" x14ac:dyDescent="0.25">
      <c r="B172" s="3" t="s">
        <v>153</v>
      </c>
      <c r="C172" s="3" t="s">
        <v>195</v>
      </c>
    </row>
    <row r="173" spans="2:3" hidden="1" x14ac:dyDescent="0.25">
      <c r="B173" s="3" t="s">
        <v>153</v>
      </c>
      <c r="C173" s="3" t="s">
        <v>195</v>
      </c>
    </row>
    <row r="174" spans="2:3" hidden="1" x14ac:dyDescent="0.25">
      <c r="B174" s="3" t="s">
        <v>153</v>
      </c>
      <c r="C174" s="3" t="s">
        <v>195</v>
      </c>
    </row>
    <row r="175" spans="2:3" hidden="1" x14ac:dyDescent="0.25">
      <c r="B175" s="3" t="s">
        <v>135</v>
      </c>
      <c r="C175" s="3" t="s">
        <v>195</v>
      </c>
    </row>
    <row r="176" spans="2:3" hidden="1" x14ac:dyDescent="0.25">
      <c r="B176" s="3" t="s">
        <v>135</v>
      </c>
      <c r="C176" s="3" t="s">
        <v>195</v>
      </c>
    </row>
    <row r="177" spans="2:3" hidden="1" x14ac:dyDescent="0.25">
      <c r="B177" s="3" t="s">
        <v>135</v>
      </c>
      <c r="C177" s="3" t="s">
        <v>195</v>
      </c>
    </row>
    <row r="178" spans="2:3" hidden="1" x14ac:dyDescent="0.25">
      <c r="B178" s="3" t="s">
        <v>135</v>
      </c>
      <c r="C178" s="3" t="s">
        <v>195</v>
      </c>
    </row>
    <row r="179" spans="2:3" hidden="1" x14ac:dyDescent="0.25">
      <c r="B179" s="3" t="s">
        <v>135</v>
      </c>
      <c r="C179" s="3" t="s">
        <v>195</v>
      </c>
    </row>
    <row r="180" spans="2:3" hidden="1" x14ac:dyDescent="0.25">
      <c r="B180" s="3" t="s">
        <v>135</v>
      </c>
      <c r="C180" s="3" t="s">
        <v>195</v>
      </c>
    </row>
    <row r="181" spans="2:3" hidden="1" x14ac:dyDescent="0.25">
      <c r="B181" s="3" t="s">
        <v>135</v>
      </c>
      <c r="C181" s="3" t="s">
        <v>195</v>
      </c>
    </row>
    <row r="182" spans="2:3" hidden="1" x14ac:dyDescent="0.25">
      <c r="B182" s="3" t="s">
        <v>135</v>
      </c>
      <c r="C182" s="3" t="s">
        <v>195</v>
      </c>
    </row>
    <row r="183" spans="2:3" hidden="1" x14ac:dyDescent="0.25">
      <c r="B183" s="3" t="s">
        <v>135</v>
      </c>
      <c r="C183" s="3" t="s">
        <v>195</v>
      </c>
    </row>
    <row r="184" spans="2:3" hidden="1" x14ac:dyDescent="0.25">
      <c r="B184" s="3" t="s">
        <v>135</v>
      </c>
      <c r="C184" s="3" t="s">
        <v>195</v>
      </c>
    </row>
    <row r="185" spans="2:3" hidden="1" x14ac:dyDescent="0.25">
      <c r="B185" s="3" t="s">
        <v>135</v>
      </c>
      <c r="C185" s="3" t="s">
        <v>195</v>
      </c>
    </row>
    <row r="186" spans="2:3" hidden="1" x14ac:dyDescent="0.25">
      <c r="B186" s="3" t="s">
        <v>135</v>
      </c>
      <c r="C186" s="3" t="s">
        <v>195</v>
      </c>
    </row>
    <row r="187" spans="2:3" hidden="1" x14ac:dyDescent="0.25">
      <c r="B187" s="3" t="s">
        <v>135</v>
      </c>
      <c r="C187" s="3" t="s">
        <v>195</v>
      </c>
    </row>
    <row r="188" spans="2:3" hidden="1" x14ac:dyDescent="0.25">
      <c r="B188" s="3" t="s">
        <v>135</v>
      </c>
      <c r="C188" s="3" t="s">
        <v>195</v>
      </c>
    </row>
    <row r="189" spans="2:3" hidden="1" x14ac:dyDescent="0.25">
      <c r="B189" s="3" t="s">
        <v>135</v>
      </c>
      <c r="C189" s="3" t="s">
        <v>195</v>
      </c>
    </row>
    <row r="190" spans="2:3" hidden="1" x14ac:dyDescent="0.25">
      <c r="B190" s="3" t="s">
        <v>135</v>
      </c>
      <c r="C190" s="3" t="s">
        <v>195</v>
      </c>
    </row>
    <row r="191" spans="2:3" hidden="1" x14ac:dyDescent="0.25">
      <c r="B191" s="3" t="s">
        <v>135</v>
      </c>
      <c r="C191" s="3" t="s">
        <v>195</v>
      </c>
    </row>
    <row r="192" spans="2:3" hidden="1" x14ac:dyDescent="0.25">
      <c r="B192" s="3" t="s">
        <v>135</v>
      </c>
      <c r="C192" s="3" t="s">
        <v>195</v>
      </c>
    </row>
    <row r="193" spans="2:3" hidden="1" x14ac:dyDescent="0.25">
      <c r="B193" s="3" t="s">
        <v>135</v>
      </c>
      <c r="C193" s="3" t="s">
        <v>195</v>
      </c>
    </row>
    <row r="194" spans="2:3" hidden="1" x14ac:dyDescent="0.25">
      <c r="B194" s="1" t="s">
        <v>116</v>
      </c>
      <c r="C194" s="1" t="s">
        <v>194</v>
      </c>
    </row>
    <row r="195" spans="2:3" hidden="1" x14ac:dyDescent="0.25">
      <c r="B195" s="1" t="s">
        <v>116</v>
      </c>
      <c r="C195" s="1" t="s">
        <v>194</v>
      </c>
    </row>
    <row r="196" spans="2:3" hidden="1" x14ac:dyDescent="0.25">
      <c r="B196" s="1" t="s">
        <v>116</v>
      </c>
      <c r="C196" s="1" t="s">
        <v>194</v>
      </c>
    </row>
    <row r="197" spans="2:3" hidden="1" x14ac:dyDescent="0.25">
      <c r="B197" s="3" t="s">
        <v>116</v>
      </c>
      <c r="C197" s="3" t="s">
        <v>194</v>
      </c>
    </row>
    <row r="198" spans="2:3" hidden="1" x14ac:dyDescent="0.25">
      <c r="B198" s="1" t="s">
        <v>48</v>
      </c>
      <c r="C198" s="1" t="s">
        <v>195</v>
      </c>
    </row>
    <row r="199" spans="2:3" hidden="1" x14ac:dyDescent="0.25">
      <c r="B199" s="3" t="s">
        <v>48</v>
      </c>
      <c r="C199" s="3" t="s">
        <v>195</v>
      </c>
    </row>
    <row r="200" spans="2:3" hidden="1" x14ac:dyDescent="0.25">
      <c r="B200" s="9" t="s">
        <v>48</v>
      </c>
      <c r="C200" s="9" t="s">
        <v>195</v>
      </c>
    </row>
    <row r="201" spans="2:3" hidden="1" x14ac:dyDescent="0.25">
      <c r="B201" s="3" t="s">
        <v>48</v>
      </c>
      <c r="C201" s="3" t="s">
        <v>195</v>
      </c>
    </row>
    <row r="202" spans="2:3" hidden="1" x14ac:dyDescent="0.25">
      <c r="B202" s="2" t="s">
        <v>165</v>
      </c>
      <c r="C202" s="2" t="s">
        <v>195</v>
      </c>
    </row>
    <row r="203" spans="2:3" hidden="1" x14ac:dyDescent="0.25">
      <c r="B203" s="2" t="s">
        <v>165</v>
      </c>
      <c r="C203" s="2" t="s">
        <v>195</v>
      </c>
    </row>
    <row r="204" spans="2:3" hidden="1" x14ac:dyDescent="0.25">
      <c r="B204" s="1" t="s">
        <v>105</v>
      </c>
      <c r="C204" s="1" t="s">
        <v>195</v>
      </c>
    </row>
    <row r="205" spans="2:3" hidden="1" x14ac:dyDescent="0.25">
      <c r="B205" s="3" t="s">
        <v>132</v>
      </c>
      <c r="C205" s="3" t="s">
        <v>195</v>
      </c>
    </row>
    <row r="206" spans="2:3" hidden="1" x14ac:dyDescent="0.25">
      <c r="B206" s="3" t="s">
        <v>132</v>
      </c>
      <c r="C206" s="3" t="s">
        <v>195</v>
      </c>
    </row>
    <row r="207" spans="2:3" hidden="1" x14ac:dyDescent="0.25">
      <c r="B207" s="3" t="s">
        <v>85</v>
      </c>
      <c r="C207" s="3" t="s">
        <v>195</v>
      </c>
    </row>
    <row r="208" spans="2:3" hidden="1" x14ac:dyDescent="0.25">
      <c r="B208" s="10" t="s">
        <v>85</v>
      </c>
      <c r="C208" s="10" t="s">
        <v>195</v>
      </c>
    </row>
    <row r="209" spans="2:3" hidden="1" x14ac:dyDescent="0.25">
      <c r="B209" s="3" t="s">
        <v>85</v>
      </c>
      <c r="C209" s="3" t="s">
        <v>195</v>
      </c>
    </row>
    <row r="210" spans="2:3" hidden="1" x14ac:dyDescent="0.25">
      <c r="B210" s="3" t="s">
        <v>85</v>
      </c>
      <c r="C210" s="3" t="s">
        <v>195</v>
      </c>
    </row>
    <row r="211" spans="2:3" hidden="1" x14ac:dyDescent="0.25">
      <c r="B211" s="3" t="s">
        <v>85</v>
      </c>
      <c r="C211" s="3" t="s">
        <v>195</v>
      </c>
    </row>
    <row r="212" spans="2:3" hidden="1" x14ac:dyDescent="0.25">
      <c r="B212" s="3" t="s">
        <v>85</v>
      </c>
      <c r="C212" s="3" t="s">
        <v>195</v>
      </c>
    </row>
    <row r="213" spans="2:3" hidden="1" x14ac:dyDescent="0.25">
      <c r="B213" s="1" t="s">
        <v>85</v>
      </c>
      <c r="C213" s="1" t="s">
        <v>195</v>
      </c>
    </row>
    <row r="214" spans="2:3" hidden="1" x14ac:dyDescent="0.25">
      <c r="B214" s="10" t="s">
        <v>86</v>
      </c>
      <c r="C214" s="10" t="s">
        <v>195</v>
      </c>
    </row>
    <row r="215" spans="2:3" hidden="1" x14ac:dyDescent="0.25">
      <c r="B215" s="1" t="s">
        <v>86</v>
      </c>
      <c r="C215" s="1" t="s">
        <v>195</v>
      </c>
    </row>
    <row r="216" spans="2:3" hidden="1" x14ac:dyDescent="0.25">
      <c r="B216" s="10" t="s">
        <v>87</v>
      </c>
      <c r="C216" s="10" t="s">
        <v>195</v>
      </c>
    </row>
    <row r="217" spans="2:3" hidden="1" x14ac:dyDescent="0.25">
      <c r="B217" s="3" t="s">
        <v>127</v>
      </c>
      <c r="C217" s="3" t="s">
        <v>195</v>
      </c>
    </row>
    <row r="218" spans="2:3" hidden="1" x14ac:dyDescent="0.25">
      <c r="B218" s="3" t="s">
        <v>127</v>
      </c>
      <c r="C218" s="3" t="s">
        <v>195</v>
      </c>
    </row>
    <row r="219" spans="2:3" hidden="1" x14ac:dyDescent="0.25">
      <c r="B219" s="3" t="s">
        <v>127</v>
      </c>
      <c r="C219" s="3" t="s">
        <v>195</v>
      </c>
    </row>
    <row r="220" spans="2:3" hidden="1" x14ac:dyDescent="0.25">
      <c r="B220" s="3" t="s">
        <v>127</v>
      </c>
      <c r="C220" s="3" t="s">
        <v>195</v>
      </c>
    </row>
    <row r="221" spans="2:3" hidden="1" x14ac:dyDescent="0.25">
      <c r="B221" s="3" t="s">
        <v>127</v>
      </c>
      <c r="C221" s="3" t="s">
        <v>195</v>
      </c>
    </row>
    <row r="222" spans="2:3" hidden="1" x14ac:dyDescent="0.25">
      <c r="B222" s="3" t="s">
        <v>127</v>
      </c>
      <c r="C222" s="3" t="s">
        <v>195</v>
      </c>
    </row>
    <row r="223" spans="2:3" hidden="1" x14ac:dyDescent="0.25">
      <c r="B223" s="3" t="s">
        <v>127</v>
      </c>
      <c r="C223" s="3" t="s">
        <v>195</v>
      </c>
    </row>
    <row r="224" spans="2:3" hidden="1" x14ac:dyDescent="0.25">
      <c r="B224" s="10" t="s">
        <v>47</v>
      </c>
      <c r="C224" s="10" t="s">
        <v>195</v>
      </c>
    </row>
    <row r="225" spans="2:3" hidden="1" x14ac:dyDescent="0.25">
      <c r="B225" s="10" t="s">
        <v>47</v>
      </c>
      <c r="C225" s="10" t="s">
        <v>195</v>
      </c>
    </row>
    <row r="226" spans="2:3" hidden="1" x14ac:dyDescent="0.25">
      <c r="B226" s="3" t="s">
        <v>47</v>
      </c>
      <c r="C226" s="3" t="s">
        <v>195</v>
      </c>
    </row>
    <row r="227" spans="2:3" hidden="1" x14ac:dyDescent="0.25">
      <c r="B227" s="3" t="s">
        <v>47</v>
      </c>
      <c r="C227" s="3" t="s">
        <v>195</v>
      </c>
    </row>
    <row r="228" spans="2:3" hidden="1" x14ac:dyDescent="0.25">
      <c r="B228" s="3" t="s">
        <v>47</v>
      </c>
      <c r="C228" s="3" t="s">
        <v>195</v>
      </c>
    </row>
    <row r="229" spans="2:3" hidden="1" x14ac:dyDescent="0.25">
      <c r="B229" s="3" t="s">
        <v>47</v>
      </c>
      <c r="C229" s="3" t="s">
        <v>195</v>
      </c>
    </row>
    <row r="230" spans="2:3" hidden="1" x14ac:dyDescent="0.25">
      <c r="B230" s="3" t="s">
        <v>47</v>
      </c>
      <c r="C230" s="3" t="s">
        <v>195</v>
      </c>
    </row>
    <row r="231" spans="2:3" hidden="1" x14ac:dyDescent="0.25">
      <c r="B231" s="3" t="s">
        <v>47</v>
      </c>
      <c r="C231" s="3" t="s">
        <v>195</v>
      </c>
    </row>
    <row r="232" spans="2:3" hidden="1" x14ac:dyDescent="0.25">
      <c r="B232" s="3" t="s">
        <v>47</v>
      </c>
      <c r="C232" s="3" t="s">
        <v>195</v>
      </c>
    </row>
    <row r="233" spans="2:3" hidden="1" x14ac:dyDescent="0.25">
      <c r="B233" s="3" t="s">
        <v>47</v>
      </c>
      <c r="C233" s="3" t="s">
        <v>195</v>
      </c>
    </row>
    <row r="234" spans="2:3" hidden="1" x14ac:dyDescent="0.25">
      <c r="B234" s="3" t="s">
        <v>47</v>
      </c>
      <c r="C234" s="3" t="s">
        <v>195</v>
      </c>
    </row>
    <row r="235" spans="2:3" hidden="1" x14ac:dyDescent="0.25">
      <c r="B235" s="3" t="s">
        <v>47</v>
      </c>
      <c r="C235" s="3" t="s">
        <v>195</v>
      </c>
    </row>
    <row r="236" spans="2:3" hidden="1" x14ac:dyDescent="0.25">
      <c r="B236" s="3" t="s">
        <v>47</v>
      </c>
      <c r="C236" s="3" t="s">
        <v>195</v>
      </c>
    </row>
    <row r="237" spans="2:3" hidden="1" x14ac:dyDescent="0.25">
      <c r="B237" s="3" t="s">
        <v>47</v>
      </c>
      <c r="C237" s="3" t="s">
        <v>195</v>
      </c>
    </row>
    <row r="238" spans="2:3" hidden="1" x14ac:dyDescent="0.25">
      <c r="B238" s="3" t="s">
        <v>47</v>
      </c>
      <c r="C238" s="3" t="s">
        <v>195</v>
      </c>
    </row>
    <row r="239" spans="2:3" hidden="1" x14ac:dyDescent="0.25">
      <c r="B239" s="3" t="s">
        <v>47</v>
      </c>
      <c r="C239" s="3" t="s">
        <v>195</v>
      </c>
    </row>
    <row r="240" spans="2:3" hidden="1" x14ac:dyDescent="0.25">
      <c r="B240" s="3" t="s">
        <v>47</v>
      </c>
      <c r="C240" s="3" t="s">
        <v>195</v>
      </c>
    </row>
    <row r="241" spans="2:3" hidden="1" x14ac:dyDescent="0.25">
      <c r="B241" s="3" t="s">
        <v>47</v>
      </c>
      <c r="C241" s="3" t="s">
        <v>195</v>
      </c>
    </row>
    <row r="242" spans="2:3" hidden="1" x14ac:dyDescent="0.25">
      <c r="B242" s="3" t="s">
        <v>47</v>
      </c>
      <c r="C242" s="3" t="s">
        <v>195</v>
      </c>
    </row>
    <row r="243" spans="2:3" hidden="1" x14ac:dyDescent="0.25">
      <c r="B243" s="3" t="s">
        <v>47</v>
      </c>
      <c r="C243" s="3" t="s">
        <v>195</v>
      </c>
    </row>
    <row r="244" spans="2:3" hidden="1" x14ac:dyDescent="0.25">
      <c r="B244" s="3" t="s">
        <v>47</v>
      </c>
      <c r="C244" s="3" t="s">
        <v>195</v>
      </c>
    </row>
    <row r="245" spans="2:3" hidden="1" x14ac:dyDescent="0.25">
      <c r="B245" s="3" t="s">
        <v>47</v>
      </c>
      <c r="C245" s="3" t="s">
        <v>195</v>
      </c>
    </row>
    <row r="246" spans="2:3" hidden="1" x14ac:dyDescent="0.25">
      <c r="B246" s="3" t="s">
        <v>47</v>
      </c>
      <c r="C246" s="3" t="s">
        <v>195</v>
      </c>
    </row>
    <row r="247" spans="2:3" hidden="1" x14ac:dyDescent="0.25">
      <c r="B247" s="9" t="s">
        <v>47</v>
      </c>
      <c r="C247" s="9" t="s">
        <v>195</v>
      </c>
    </row>
    <row r="248" spans="2:3" hidden="1" x14ac:dyDescent="0.25">
      <c r="B248" s="9" t="s">
        <v>47</v>
      </c>
      <c r="C248" s="9" t="s">
        <v>195</v>
      </c>
    </row>
    <row r="249" spans="2:3" hidden="1" x14ac:dyDescent="0.25">
      <c r="B249" s="9" t="s">
        <v>47</v>
      </c>
      <c r="C249" s="9" t="s">
        <v>195</v>
      </c>
    </row>
    <row r="250" spans="2:3" hidden="1" x14ac:dyDescent="0.25">
      <c r="B250" s="9" t="s">
        <v>47</v>
      </c>
      <c r="C250" s="9" t="s">
        <v>195</v>
      </c>
    </row>
    <row r="251" spans="2:3" hidden="1" x14ac:dyDescent="0.25">
      <c r="B251" s="1" t="s">
        <v>47</v>
      </c>
      <c r="C251" s="1" t="s">
        <v>195</v>
      </c>
    </row>
    <row r="252" spans="2:3" hidden="1" x14ac:dyDescent="0.25">
      <c r="B252" s="1" t="s">
        <v>47</v>
      </c>
      <c r="C252" s="1" t="s">
        <v>195</v>
      </c>
    </row>
    <row r="253" spans="2:3" hidden="1" x14ac:dyDescent="0.25">
      <c r="B253" s="1" t="s">
        <v>47</v>
      </c>
      <c r="C253" s="1" t="s">
        <v>195</v>
      </c>
    </row>
    <row r="254" spans="2:3" hidden="1" x14ac:dyDescent="0.25">
      <c r="B254" s="1" t="s">
        <v>47</v>
      </c>
      <c r="C254" s="1" t="s">
        <v>195</v>
      </c>
    </row>
    <row r="255" spans="2:3" hidden="1" x14ac:dyDescent="0.25">
      <c r="B255" s="1" t="s">
        <v>47</v>
      </c>
      <c r="C255" s="1" t="s">
        <v>195</v>
      </c>
    </row>
    <row r="256" spans="2:3" hidden="1" x14ac:dyDescent="0.25">
      <c r="B256" s="1" t="s">
        <v>47</v>
      </c>
      <c r="C256" s="1" t="s">
        <v>195</v>
      </c>
    </row>
    <row r="257" spans="2:3" hidden="1" x14ac:dyDescent="0.25">
      <c r="B257" s="1" t="s">
        <v>47</v>
      </c>
      <c r="C257" s="1" t="s">
        <v>195</v>
      </c>
    </row>
    <row r="258" spans="2:3" hidden="1" x14ac:dyDescent="0.25">
      <c r="B258" s="1" t="s">
        <v>47</v>
      </c>
      <c r="C258" s="1" t="s">
        <v>195</v>
      </c>
    </row>
    <row r="259" spans="2:3" hidden="1" x14ac:dyDescent="0.25">
      <c r="B259" s="1" t="s">
        <v>47</v>
      </c>
      <c r="C259" s="1" t="s">
        <v>195</v>
      </c>
    </row>
    <row r="260" spans="2:3" hidden="1" x14ac:dyDescent="0.25">
      <c r="B260" s="1" t="s">
        <v>47</v>
      </c>
      <c r="C260" s="1" t="s">
        <v>195</v>
      </c>
    </row>
    <row r="261" spans="2:3" hidden="1" x14ac:dyDescent="0.25">
      <c r="B261" s="3" t="s">
        <v>47</v>
      </c>
      <c r="C261" s="3" t="s">
        <v>195</v>
      </c>
    </row>
    <row r="262" spans="2:3" hidden="1" x14ac:dyDescent="0.25">
      <c r="B262" s="3" t="s">
        <v>169</v>
      </c>
      <c r="C262" s="3" t="s">
        <v>195</v>
      </c>
    </row>
    <row r="263" spans="2:3" hidden="1" x14ac:dyDescent="0.25">
      <c r="B263" s="3" t="s">
        <v>169</v>
      </c>
      <c r="C263" s="3" t="s">
        <v>195</v>
      </c>
    </row>
    <row r="264" spans="2:3" hidden="1" x14ac:dyDescent="0.25">
      <c r="B264" s="3" t="s">
        <v>169</v>
      </c>
      <c r="C264" s="3" t="s">
        <v>195</v>
      </c>
    </row>
    <row r="265" spans="2:3" hidden="1" x14ac:dyDescent="0.25">
      <c r="B265" s="3" t="s">
        <v>126</v>
      </c>
      <c r="C265" s="3" t="s">
        <v>194</v>
      </c>
    </row>
    <row r="266" spans="2:3" hidden="1" x14ac:dyDescent="0.25">
      <c r="B266" s="3" t="s">
        <v>126</v>
      </c>
      <c r="C266" s="3" t="s">
        <v>194</v>
      </c>
    </row>
    <row r="267" spans="2:3" hidden="1" x14ac:dyDescent="0.25">
      <c r="B267" s="3" t="s">
        <v>126</v>
      </c>
      <c r="C267" s="3" t="s">
        <v>194</v>
      </c>
    </row>
    <row r="268" spans="2:3" hidden="1" x14ac:dyDescent="0.25">
      <c r="B268" s="3" t="s">
        <v>126</v>
      </c>
      <c r="C268" s="3" t="s">
        <v>194</v>
      </c>
    </row>
    <row r="269" spans="2:3" hidden="1" x14ac:dyDescent="0.25">
      <c r="B269" s="3" t="s">
        <v>126</v>
      </c>
      <c r="C269" s="3" t="s">
        <v>194</v>
      </c>
    </row>
    <row r="270" spans="2:3" hidden="1" x14ac:dyDescent="0.25">
      <c r="B270" s="3" t="s">
        <v>126</v>
      </c>
      <c r="C270" s="3" t="s">
        <v>194</v>
      </c>
    </row>
    <row r="271" spans="2:3" hidden="1" x14ac:dyDescent="0.25">
      <c r="B271" s="3" t="s">
        <v>126</v>
      </c>
      <c r="C271" s="3" t="s">
        <v>194</v>
      </c>
    </row>
    <row r="272" spans="2:3" hidden="1" x14ac:dyDescent="0.25">
      <c r="B272" s="2" t="s">
        <v>160</v>
      </c>
      <c r="C272" s="2" t="s">
        <v>195</v>
      </c>
    </row>
    <row r="273" spans="2:3" hidden="1" x14ac:dyDescent="0.25">
      <c r="B273" s="2" t="s">
        <v>160</v>
      </c>
      <c r="C273" s="2" t="s">
        <v>195</v>
      </c>
    </row>
    <row r="274" spans="2:3" hidden="1" x14ac:dyDescent="0.25">
      <c r="B274" s="2" t="s">
        <v>160</v>
      </c>
      <c r="C274" s="2" t="s">
        <v>195</v>
      </c>
    </row>
    <row r="275" spans="2:3" hidden="1" x14ac:dyDescent="0.25">
      <c r="B275" s="2" t="s">
        <v>160</v>
      </c>
      <c r="C275" s="2" t="s">
        <v>195</v>
      </c>
    </row>
    <row r="276" spans="2:3" hidden="1" x14ac:dyDescent="0.25">
      <c r="B276" s="3" t="s">
        <v>142</v>
      </c>
      <c r="C276" s="3" t="s">
        <v>195</v>
      </c>
    </row>
    <row r="277" spans="2:3" hidden="1" x14ac:dyDescent="0.25">
      <c r="B277" s="3" t="s">
        <v>142</v>
      </c>
      <c r="C277" s="3" t="s">
        <v>195</v>
      </c>
    </row>
    <row r="278" spans="2:3" hidden="1" x14ac:dyDescent="0.25">
      <c r="B278" s="3" t="s">
        <v>142</v>
      </c>
      <c r="C278" s="3" t="s">
        <v>195</v>
      </c>
    </row>
    <row r="279" spans="2:3" hidden="1" x14ac:dyDescent="0.25">
      <c r="B279" s="1" t="s">
        <v>122</v>
      </c>
      <c r="C279" s="1" t="s">
        <v>194</v>
      </c>
    </row>
    <row r="280" spans="2:3" hidden="1" x14ac:dyDescent="0.25">
      <c r="B280" s="3" t="s">
        <v>122</v>
      </c>
      <c r="C280" s="3" t="s">
        <v>194</v>
      </c>
    </row>
    <row r="281" spans="2:3" hidden="1" x14ac:dyDescent="0.25">
      <c r="B281" s="3" t="s">
        <v>122</v>
      </c>
      <c r="C281" s="3" t="s">
        <v>194</v>
      </c>
    </row>
    <row r="282" spans="2:3" hidden="1" x14ac:dyDescent="0.25">
      <c r="B282" s="3" t="s">
        <v>122</v>
      </c>
      <c r="C282" s="3" t="s">
        <v>194</v>
      </c>
    </row>
    <row r="283" spans="2:3" hidden="1" x14ac:dyDescent="0.25">
      <c r="B283" s="3" t="s">
        <v>122</v>
      </c>
      <c r="C283" s="3" t="s">
        <v>194</v>
      </c>
    </row>
    <row r="284" spans="2:3" hidden="1" x14ac:dyDescent="0.25">
      <c r="B284" s="3" t="s">
        <v>122</v>
      </c>
      <c r="C284" s="3" t="s">
        <v>194</v>
      </c>
    </row>
    <row r="285" spans="2:3" hidden="1" x14ac:dyDescent="0.25">
      <c r="B285" s="3" t="s">
        <v>122</v>
      </c>
      <c r="C285" s="3" t="s">
        <v>194</v>
      </c>
    </row>
    <row r="286" spans="2:3" hidden="1" x14ac:dyDescent="0.25">
      <c r="B286" s="3" t="s">
        <v>122</v>
      </c>
      <c r="C286" s="3" t="s">
        <v>194</v>
      </c>
    </row>
    <row r="287" spans="2:3" hidden="1" x14ac:dyDescent="0.25">
      <c r="B287" s="3" t="s">
        <v>122</v>
      </c>
      <c r="C287" s="3" t="s">
        <v>194</v>
      </c>
    </row>
    <row r="288" spans="2:3" hidden="1" x14ac:dyDescent="0.25">
      <c r="B288" s="3" t="s">
        <v>122</v>
      </c>
      <c r="C288" s="3" t="s">
        <v>194</v>
      </c>
    </row>
    <row r="289" spans="2:3" hidden="1" x14ac:dyDescent="0.25">
      <c r="B289" s="3" t="s">
        <v>122</v>
      </c>
      <c r="C289" s="3" t="s">
        <v>194</v>
      </c>
    </row>
    <row r="290" spans="2:3" hidden="1" x14ac:dyDescent="0.25">
      <c r="B290" s="3" t="s">
        <v>122</v>
      </c>
      <c r="C290" s="3" t="s">
        <v>194</v>
      </c>
    </row>
    <row r="291" spans="2:3" hidden="1" x14ac:dyDescent="0.25">
      <c r="B291" s="3" t="s">
        <v>122</v>
      </c>
      <c r="C291" s="3" t="s">
        <v>194</v>
      </c>
    </row>
    <row r="292" spans="2:3" hidden="1" x14ac:dyDescent="0.25">
      <c r="B292" s="3" t="s">
        <v>122</v>
      </c>
      <c r="C292" s="3" t="s">
        <v>194</v>
      </c>
    </row>
    <row r="293" spans="2:3" hidden="1" x14ac:dyDescent="0.25">
      <c r="B293" s="3" t="s">
        <v>122</v>
      </c>
      <c r="C293" s="3" t="s">
        <v>194</v>
      </c>
    </row>
    <row r="294" spans="2:3" hidden="1" x14ac:dyDescent="0.25">
      <c r="B294" s="3" t="s">
        <v>122</v>
      </c>
      <c r="C294" s="3" t="s">
        <v>194</v>
      </c>
    </row>
    <row r="295" spans="2:3" hidden="1" x14ac:dyDescent="0.25">
      <c r="B295" s="3" t="s">
        <v>122</v>
      </c>
      <c r="C295" s="3" t="s">
        <v>194</v>
      </c>
    </row>
    <row r="296" spans="2:3" hidden="1" x14ac:dyDescent="0.25">
      <c r="B296" s="1" t="s">
        <v>117</v>
      </c>
      <c r="C296" s="1" t="s">
        <v>194</v>
      </c>
    </row>
    <row r="297" spans="2:3" hidden="1" x14ac:dyDescent="0.25">
      <c r="B297" s="3" t="s">
        <v>88</v>
      </c>
      <c r="C297" s="3" t="s">
        <v>194</v>
      </c>
    </row>
    <row r="298" spans="2:3" hidden="1" x14ac:dyDescent="0.25">
      <c r="B298" s="3" t="s">
        <v>88</v>
      </c>
      <c r="C298" s="3" t="s">
        <v>194</v>
      </c>
    </row>
    <row r="299" spans="2:3" hidden="1" x14ac:dyDescent="0.25">
      <c r="B299" s="3" t="s">
        <v>88</v>
      </c>
      <c r="C299" s="3" t="s">
        <v>194</v>
      </c>
    </row>
    <row r="300" spans="2:3" hidden="1" x14ac:dyDescent="0.25">
      <c r="B300" s="3" t="s">
        <v>88</v>
      </c>
      <c r="C300" s="3" t="s">
        <v>194</v>
      </c>
    </row>
    <row r="301" spans="2:3" hidden="1" x14ac:dyDescent="0.25">
      <c r="B301" s="3" t="s">
        <v>88</v>
      </c>
      <c r="C301" s="3" t="s">
        <v>194</v>
      </c>
    </row>
    <row r="302" spans="2:3" hidden="1" x14ac:dyDescent="0.25">
      <c r="B302" s="3" t="s">
        <v>88</v>
      </c>
      <c r="C302" s="3" t="s">
        <v>194</v>
      </c>
    </row>
    <row r="303" spans="2:3" hidden="1" x14ac:dyDescent="0.25">
      <c r="B303" s="3" t="s">
        <v>88</v>
      </c>
      <c r="C303" s="3" t="s">
        <v>194</v>
      </c>
    </row>
    <row r="304" spans="2:3" hidden="1" x14ac:dyDescent="0.25">
      <c r="B304" s="3" t="s">
        <v>88</v>
      </c>
      <c r="C304" s="3" t="s">
        <v>194</v>
      </c>
    </row>
    <row r="305" spans="2:3" hidden="1" x14ac:dyDescent="0.25">
      <c r="B305" s="3" t="s">
        <v>88</v>
      </c>
      <c r="C305" s="3" t="s">
        <v>194</v>
      </c>
    </row>
    <row r="306" spans="2:3" hidden="1" x14ac:dyDescent="0.25">
      <c r="B306" s="3" t="s">
        <v>88</v>
      </c>
      <c r="C306" s="3" t="s">
        <v>194</v>
      </c>
    </row>
    <row r="307" spans="2:3" hidden="1" x14ac:dyDescent="0.25">
      <c r="B307" s="3" t="s">
        <v>88</v>
      </c>
      <c r="C307" s="3" t="s">
        <v>194</v>
      </c>
    </row>
    <row r="308" spans="2:3" hidden="1" x14ac:dyDescent="0.25">
      <c r="B308" s="3" t="s">
        <v>88</v>
      </c>
      <c r="C308" s="3" t="s">
        <v>194</v>
      </c>
    </row>
    <row r="309" spans="2:3" hidden="1" x14ac:dyDescent="0.25">
      <c r="B309" s="3" t="s">
        <v>88</v>
      </c>
      <c r="C309" s="3" t="s">
        <v>194</v>
      </c>
    </row>
    <row r="310" spans="2:3" hidden="1" x14ac:dyDescent="0.25">
      <c r="B310" s="3" t="s">
        <v>88</v>
      </c>
      <c r="C310" s="3" t="s">
        <v>194</v>
      </c>
    </row>
    <row r="311" spans="2:3" hidden="1" x14ac:dyDescent="0.25">
      <c r="B311" s="3" t="s">
        <v>88</v>
      </c>
      <c r="C311" s="3" t="s">
        <v>194</v>
      </c>
    </row>
    <row r="312" spans="2:3" hidden="1" x14ac:dyDescent="0.25">
      <c r="B312" s="3" t="s">
        <v>88</v>
      </c>
      <c r="C312" s="3" t="s">
        <v>194</v>
      </c>
    </row>
    <row r="313" spans="2:3" hidden="1" x14ac:dyDescent="0.25">
      <c r="B313" s="3" t="s">
        <v>88</v>
      </c>
      <c r="C313" s="3" t="s">
        <v>194</v>
      </c>
    </row>
    <row r="314" spans="2:3" hidden="1" x14ac:dyDescent="0.25">
      <c r="B314" s="10" t="s">
        <v>88</v>
      </c>
      <c r="C314" s="10" t="s">
        <v>194</v>
      </c>
    </row>
    <row r="315" spans="2:3" hidden="1" x14ac:dyDescent="0.25">
      <c r="B315" s="10" t="s">
        <v>88</v>
      </c>
      <c r="C315" s="10" t="s">
        <v>194</v>
      </c>
    </row>
    <row r="316" spans="2:3" hidden="1" x14ac:dyDescent="0.25">
      <c r="B316" s="3" t="s">
        <v>88</v>
      </c>
      <c r="C316" s="3" t="s">
        <v>194</v>
      </c>
    </row>
    <row r="317" spans="2:3" hidden="1" x14ac:dyDescent="0.25">
      <c r="B317" s="1" t="s">
        <v>90</v>
      </c>
      <c r="C317" s="1" t="s">
        <v>195</v>
      </c>
    </row>
    <row r="318" spans="2:3" hidden="1" x14ac:dyDescent="0.25">
      <c r="B318" s="1" t="s">
        <v>91</v>
      </c>
      <c r="C318" s="1" t="s">
        <v>195</v>
      </c>
    </row>
    <row r="319" spans="2:3" hidden="1" x14ac:dyDescent="0.25">
      <c r="B319" s="3" t="s">
        <v>174</v>
      </c>
      <c r="C319" s="3" t="s">
        <v>195</v>
      </c>
    </row>
    <row r="320" spans="2:3" hidden="1" x14ac:dyDescent="0.25">
      <c r="B320" s="3" t="s">
        <v>174</v>
      </c>
      <c r="C320" s="3" t="s">
        <v>195</v>
      </c>
    </row>
    <row r="321" spans="2:3" hidden="1" x14ac:dyDescent="0.25">
      <c r="B321" s="3" t="s">
        <v>174</v>
      </c>
      <c r="C321" s="3" t="s">
        <v>195</v>
      </c>
    </row>
    <row r="322" spans="2:3" hidden="1" x14ac:dyDescent="0.25">
      <c r="B322" s="3" t="s">
        <v>174</v>
      </c>
      <c r="C322" s="3" t="s">
        <v>195</v>
      </c>
    </row>
    <row r="323" spans="2:3" hidden="1" x14ac:dyDescent="0.25">
      <c r="B323" s="3" t="s">
        <v>174</v>
      </c>
      <c r="C323" s="3" t="s">
        <v>195</v>
      </c>
    </row>
    <row r="324" spans="2:3" hidden="1" x14ac:dyDescent="0.25">
      <c r="B324" s="3" t="s">
        <v>174</v>
      </c>
      <c r="C324" s="3" t="s">
        <v>195</v>
      </c>
    </row>
    <row r="325" spans="2:3" hidden="1" x14ac:dyDescent="0.25">
      <c r="B325" s="3" t="s">
        <v>174</v>
      </c>
      <c r="C325" s="3" t="s">
        <v>195</v>
      </c>
    </row>
    <row r="326" spans="2:3" hidden="1" x14ac:dyDescent="0.25">
      <c r="B326" s="3" t="s">
        <v>174</v>
      </c>
      <c r="C326" s="3" t="s">
        <v>195</v>
      </c>
    </row>
    <row r="327" spans="2:3" hidden="1" x14ac:dyDescent="0.25">
      <c r="B327" s="3" t="s">
        <v>174</v>
      </c>
      <c r="C327" s="3" t="s">
        <v>195</v>
      </c>
    </row>
    <row r="328" spans="2:3" hidden="1" x14ac:dyDescent="0.25">
      <c r="B328" s="3" t="s">
        <v>174</v>
      </c>
      <c r="C328" s="3" t="s">
        <v>195</v>
      </c>
    </row>
    <row r="329" spans="2:3" hidden="1" x14ac:dyDescent="0.25">
      <c r="B329" s="3" t="s">
        <v>174</v>
      </c>
      <c r="C329" s="3" t="s">
        <v>195</v>
      </c>
    </row>
    <row r="330" spans="2:3" hidden="1" x14ac:dyDescent="0.25">
      <c r="B330" s="3" t="s">
        <v>174</v>
      </c>
      <c r="C330" s="3" t="s">
        <v>195</v>
      </c>
    </row>
    <row r="331" spans="2:3" hidden="1" x14ac:dyDescent="0.25">
      <c r="B331" s="3" t="s">
        <v>174</v>
      </c>
      <c r="C331" s="3" t="s">
        <v>195</v>
      </c>
    </row>
    <row r="332" spans="2:3" hidden="1" x14ac:dyDescent="0.25">
      <c r="B332" s="3" t="s">
        <v>174</v>
      </c>
      <c r="C332" s="3" t="s">
        <v>195</v>
      </c>
    </row>
    <row r="333" spans="2:3" hidden="1" x14ac:dyDescent="0.25">
      <c r="B333" s="3" t="s">
        <v>174</v>
      </c>
      <c r="C333" s="3" t="s">
        <v>195</v>
      </c>
    </row>
    <row r="334" spans="2:3" hidden="1" x14ac:dyDescent="0.25">
      <c r="B334" s="3" t="s">
        <v>174</v>
      </c>
      <c r="C334" s="3" t="s">
        <v>195</v>
      </c>
    </row>
    <row r="335" spans="2:3" hidden="1" x14ac:dyDescent="0.25">
      <c r="B335" s="3" t="s">
        <v>174</v>
      </c>
      <c r="C335" s="3" t="s">
        <v>195</v>
      </c>
    </row>
    <row r="336" spans="2:3" hidden="1" x14ac:dyDescent="0.25">
      <c r="B336" s="3" t="s">
        <v>174</v>
      </c>
      <c r="C336" s="3" t="s">
        <v>195</v>
      </c>
    </row>
    <row r="337" spans="2:3" hidden="1" x14ac:dyDescent="0.25">
      <c r="B337" s="3" t="s">
        <v>174</v>
      </c>
      <c r="C337" s="3" t="s">
        <v>195</v>
      </c>
    </row>
    <row r="338" spans="2:3" hidden="1" x14ac:dyDescent="0.25">
      <c r="B338" s="3" t="s">
        <v>174</v>
      </c>
      <c r="C338" s="3" t="s">
        <v>195</v>
      </c>
    </row>
    <row r="339" spans="2:3" hidden="1" x14ac:dyDescent="0.25">
      <c r="B339" s="3" t="s">
        <v>174</v>
      </c>
      <c r="C339" s="3" t="s">
        <v>195</v>
      </c>
    </row>
    <row r="340" spans="2:3" hidden="1" x14ac:dyDescent="0.25">
      <c r="B340" s="3" t="s">
        <v>174</v>
      </c>
      <c r="C340" s="3" t="s">
        <v>195</v>
      </c>
    </row>
    <row r="341" spans="2:3" hidden="1" x14ac:dyDescent="0.25">
      <c r="B341" s="3" t="s">
        <v>174</v>
      </c>
      <c r="C341" s="3" t="s">
        <v>195</v>
      </c>
    </row>
    <row r="342" spans="2:3" hidden="1" x14ac:dyDescent="0.25">
      <c r="B342" s="3" t="s">
        <v>174</v>
      </c>
      <c r="C342" s="3" t="s">
        <v>195</v>
      </c>
    </row>
    <row r="343" spans="2:3" hidden="1" x14ac:dyDescent="0.25">
      <c r="B343" s="3" t="s">
        <v>174</v>
      </c>
      <c r="C343" s="3" t="s">
        <v>195</v>
      </c>
    </row>
    <row r="344" spans="2:3" hidden="1" x14ac:dyDescent="0.25">
      <c r="B344" s="3" t="s">
        <v>174</v>
      </c>
      <c r="C344" s="3" t="s">
        <v>195</v>
      </c>
    </row>
    <row r="345" spans="2:3" hidden="1" x14ac:dyDescent="0.25">
      <c r="B345" s="3" t="s">
        <v>174</v>
      </c>
      <c r="C345" s="3" t="s">
        <v>195</v>
      </c>
    </row>
    <row r="346" spans="2:3" hidden="1" x14ac:dyDescent="0.25">
      <c r="B346" s="3" t="s">
        <v>174</v>
      </c>
      <c r="C346" s="3" t="s">
        <v>195</v>
      </c>
    </row>
    <row r="347" spans="2:3" hidden="1" x14ac:dyDescent="0.25">
      <c r="B347" s="3" t="s">
        <v>174</v>
      </c>
      <c r="C347" s="3" t="s">
        <v>195</v>
      </c>
    </row>
    <row r="348" spans="2:3" hidden="1" x14ac:dyDescent="0.25">
      <c r="B348" s="3" t="s">
        <v>174</v>
      </c>
      <c r="C348" s="3" t="s">
        <v>195</v>
      </c>
    </row>
    <row r="349" spans="2:3" hidden="1" x14ac:dyDescent="0.25">
      <c r="B349" s="3" t="s">
        <v>174</v>
      </c>
      <c r="C349" s="3" t="s">
        <v>195</v>
      </c>
    </row>
    <row r="350" spans="2:3" hidden="1" x14ac:dyDescent="0.25">
      <c r="B350" s="3" t="s">
        <v>174</v>
      </c>
      <c r="C350" s="3" t="s">
        <v>195</v>
      </c>
    </row>
    <row r="351" spans="2:3" hidden="1" x14ac:dyDescent="0.25">
      <c r="B351" s="3" t="s">
        <v>143</v>
      </c>
      <c r="C351" s="3" t="s">
        <v>195</v>
      </c>
    </row>
    <row r="352" spans="2:3" hidden="1" x14ac:dyDescent="0.25">
      <c r="B352" s="3" t="s">
        <v>141</v>
      </c>
      <c r="C352" s="3" t="s">
        <v>195</v>
      </c>
    </row>
    <row r="353" spans="2:3" hidden="1" x14ac:dyDescent="0.25">
      <c r="B353" s="3" t="s">
        <v>40</v>
      </c>
      <c r="C353" s="3" t="s">
        <v>194</v>
      </c>
    </row>
    <row r="354" spans="2:3" hidden="1" x14ac:dyDescent="0.25">
      <c r="B354" s="3" t="s">
        <v>40</v>
      </c>
      <c r="C354" s="3" t="s">
        <v>194</v>
      </c>
    </row>
    <row r="355" spans="2:3" hidden="1" x14ac:dyDescent="0.25">
      <c r="B355" s="3" t="s">
        <v>40</v>
      </c>
      <c r="C355" s="3" t="s">
        <v>194</v>
      </c>
    </row>
    <row r="356" spans="2:3" hidden="1" x14ac:dyDescent="0.25">
      <c r="B356" s="3" t="s">
        <v>40</v>
      </c>
      <c r="C356" s="3" t="s">
        <v>194</v>
      </c>
    </row>
    <row r="357" spans="2:3" hidden="1" x14ac:dyDescent="0.25">
      <c r="B357" s="3" t="s">
        <v>40</v>
      </c>
      <c r="C357" s="3" t="s">
        <v>194</v>
      </c>
    </row>
    <row r="358" spans="2:3" hidden="1" x14ac:dyDescent="0.25">
      <c r="B358" s="3" t="s">
        <v>40</v>
      </c>
      <c r="C358" s="3" t="s">
        <v>194</v>
      </c>
    </row>
    <row r="359" spans="2:3" hidden="1" x14ac:dyDescent="0.25">
      <c r="B359" s="3" t="s">
        <v>40</v>
      </c>
      <c r="C359" s="3" t="s">
        <v>194</v>
      </c>
    </row>
    <row r="360" spans="2:3" hidden="1" x14ac:dyDescent="0.25">
      <c r="B360" s="3" t="s">
        <v>40</v>
      </c>
      <c r="C360" s="3" t="s">
        <v>194</v>
      </c>
    </row>
    <row r="361" spans="2:3" hidden="1" x14ac:dyDescent="0.25">
      <c r="B361" s="3" t="s">
        <v>40</v>
      </c>
      <c r="C361" s="3" t="s">
        <v>194</v>
      </c>
    </row>
    <row r="362" spans="2:3" hidden="1" x14ac:dyDescent="0.25">
      <c r="B362" s="3" t="s">
        <v>40</v>
      </c>
      <c r="C362" s="3" t="s">
        <v>194</v>
      </c>
    </row>
    <row r="363" spans="2:3" hidden="1" x14ac:dyDescent="0.25">
      <c r="B363" s="3" t="s">
        <v>40</v>
      </c>
      <c r="C363" s="3" t="s">
        <v>194</v>
      </c>
    </row>
    <row r="364" spans="2:3" hidden="1" x14ac:dyDescent="0.25">
      <c r="B364" s="3" t="s">
        <v>40</v>
      </c>
      <c r="C364" s="3" t="s">
        <v>194</v>
      </c>
    </row>
    <row r="365" spans="2:3" hidden="1" x14ac:dyDescent="0.25">
      <c r="B365" s="3" t="s">
        <v>40</v>
      </c>
      <c r="C365" s="3" t="s">
        <v>194</v>
      </c>
    </row>
    <row r="366" spans="2:3" hidden="1" x14ac:dyDescent="0.25">
      <c r="B366" s="3" t="s">
        <v>40</v>
      </c>
      <c r="C366" s="3" t="s">
        <v>194</v>
      </c>
    </row>
    <row r="367" spans="2:3" hidden="1" x14ac:dyDescent="0.25">
      <c r="B367" s="3" t="s">
        <v>40</v>
      </c>
      <c r="C367" s="3" t="s">
        <v>194</v>
      </c>
    </row>
    <row r="368" spans="2:3" hidden="1" x14ac:dyDescent="0.25">
      <c r="B368" s="3" t="s">
        <v>40</v>
      </c>
      <c r="C368" s="3" t="s">
        <v>194</v>
      </c>
    </row>
    <row r="369" spans="2:3" hidden="1" x14ac:dyDescent="0.25">
      <c r="B369" s="3" t="s">
        <v>40</v>
      </c>
      <c r="C369" s="3" t="s">
        <v>194</v>
      </c>
    </row>
    <row r="370" spans="2:3" hidden="1" x14ac:dyDescent="0.25">
      <c r="B370" s="3" t="s">
        <v>40</v>
      </c>
      <c r="C370" s="3" t="s">
        <v>194</v>
      </c>
    </row>
    <row r="371" spans="2:3" hidden="1" x14ac:dyDescent="0.25">
      <c r="B371" s="3" t="s">
        <v>40</v>
      </c>
      <c r="C371" s="3" t="s">
        <v>194</v>
      </c>
    </row>
    <row r="372" spans="2:3" hidden="1" x14ac:dyDescent="0.25">
      <c r="B372" s="3" t="s">
        <v>40</v>
      </c>
      <c r="C372" s="3" t="s">
        <v>194</v>
      </c>
    </row>
    <row r="373" spans="2:3" hidden="1" x14ac:dyDescent="0.25">
      <c r="B373" s="3" t="s">
        <v>40</v>
      </c>
      <c r="C373" s="3" t="s">
        <v>194</v>
      </c>
    </row>
    <row r="374" spans="2:3" hidden="1" x14ac:dyDescent="0.25">
      <c r="B374" s="3" t="s">
        <v>40</v>
      </c>
      <c r="C374" s="3" t="s">
        <v>194</v>
      </c>
    </row>
    <row r="375" spans="2:3" hidden="1" x14ac:dyDescent="0.25">
      <c r="B375" s="3" t="s">
        <v>40</v>
      </c>
      <c r="C375" s="3" t="s">
        <v>194</v>
      </c>
    </row>
    <row r="376" spans="2:3" hidden="1" x14ac:dyDescent="0.25">
      <c r="B376" s="3" t="s">
        <v>40</v>
      </c>
      <c r="C376" s="3" t="s">
        <v>194</v>
      </c>
    </row>
    <row r="377" spans="2:3" hidden="1" x14ac:dyDescent="0.25">
      <c r="B377" s="3" t="s">
        <v>40</v>
      </c>
      <c r="C377" s="3" t="s">
        <v>194</v>
      </c>
    </row>
    <row r="378" spans="2:3" hidden="1" x14ac:dyDescent="0.25">
      <c r="B378" s="3" t="s">
        <v>40</v>
      </c>
      <c r="C378" s="3" t="s">
        <v>194</v>
      </c>
    </row>
    <row r="379" spans="2:3" hidden="1" x14ac:dyDescent="0.25">
      <c r="B379" s="3" t="s">
        <v>40</v>
      </c>
      <c r="C379" s="3" t="s">
        <v>194</v>
      </c>
    </row>
    <row r="380" spans="2:3" hidden="1" x14ac:dyDescent="0.25">
      <c r="B380" s="3" t="s">
        <v>40</v>
      </c>
      <c r="C380" s="3" t="s">
        <v>194</v>
      </c>
    </row>
    <row r="381" spans="2:3" hidden="1" x14ac:dyDescent="0.25">
      <c r="B381" s="3" t="s">
        <v>40</v>
      </c>
      <c r="C381" s="3" t="s">
        <v>194</v>
      </c>
    </row>
    <row r="382" spans="2:3" hidden="1" x14ac:dyDescent="0.25">
      <c r="B382" s="3" t="s">
        <v>40</v>
      </c>
      <c r="C382" s="3" t="s">
        <v>194</v>
      </c>
    </row>
    <row r="383" spans="2:3" hidden="1" x14ac:dyDescent="0.25">
      <c r="B383" s="3" t="s">
        <v>40</v>
      </c>
      <c r="C383" s="3" t="s">
        <v>194</v>
      </c>
    </row>
    <row r="384" spans="2:3" hidden="1" x14ac:dyDescent="0.25">
      <c r="B384" s="3" t="s">
        <v>40</v>
      </c>
      <c r="C384" s="3" t="s">
        <v>194</v>
      </c>
    </row>
    <row r="385" spans="2:3" hidden="1" x14ac:dyDescent="0.25">
      <c r="B385" s="3" t="s">
        <v>40</v>
      </c>
      <c r="C385" s="3" t="s">
        <v>194</v>
      </c>
    </row>
    <row r="386" spans="2:3" hidden="1" x14ac:dyDescent="0.25">
      <c r="B386" s="3" t="s">
        <v>40</v>
      </c>
      <c r="C386" s="3" t="s">
        <v>194</v>
      </c>
    </row>
    <row r="387" spans="2:3" hidden="1" x14ac:dyDescent="0.25">
      <c r="B387" s="3" t="s">
        <v>40</v>
      </c>
      <c r="C387" s="3" t="s">
        <v>194</v>
      </c>
    </row>
    <row r="388" spans="2:3" hidden="1" x14ac:dyDescent="0.25">
      <c r="B388" s="3" t="s">
        <v>40</v>
      </c>
      <c r="C388" s="3" t="s">
        <v>194</v>
      </c>
    </row>
    <row r="389" spans="2:3" hidden="1" x14ac:dyDescent="0.25">
      <c r="B389" s="3" t="s">
        <v>40</v>
      </c>
      <c r="C389" s="3" t="s">
        <v>194</v>
      </c>
    </row>
    <row r="390" spans="2:3" hidden="1" x14ac:dyDescent="0.25">
      <c r="B390" s="3" t="s">
        <v>40</v>
      </c>
      <c r="C390" s="3" t="s">
        <v>194</v>
      </c>
    </row>
    <row r="391" spans="2:3" hidden="1" x14ac:dyDescent="0.25">
      <c r="B391" s="3" t="s">
        <v>40</v>
      </c>
      <c r="C391" s="3" t="s">
        <v>194</v>
      </c>
    </row>
    <row r="392" spans="2:3" hidden="1" x14ac:dyDescent="0.25">
      <c r="B392" s="3" t="s">
        <v>40</v>
      </c>
      <c r="C392" s="3" t="s">
        <v>194</v>
      </c>
    </row>
    <row r="393" spans="2:3" hidden="1" x14ac:dyDescent="0.25">
      <c r="B393" s="3" t="s">
        <v>40</v>
      </c>
      <c r="C393" s="3" t="s">
        <v>194</v>
      </c>
    </row>
    <row r="394" spans="2:3" hidden="1" x14ac:dyDescent="0.25">
      <c r="B394" s="3" t="s">
        <v>40</v>
      </c>
      <c r="C394" s="3" t="s">
        <v>194</v>
      </c>
    </row>
    <row r="395" spans="2:3" hidden="1" x14ac:dyDescent="0.25">
      <c r="B395" s="3" t="s">
        <v>40</v>
      </c>
      <c r="C395" s="3" t="s">
        <v>194</v>
      </c>
    </row>
    <row r="396" spans="2:3" hidden="1" x14ac:dyDescent="0.25">
      <c r="B396" s="3" t="s">
        <v>40</v>
      </c>
      <c r="C396" s="3" t="s">
        <v>194</v>
      </c>
    </row>
    <row r="397" spans="2:3" hidden="1" x14ac:dyDescent="0.25">
      <c r="B397" s="3" t="s">
        <v>40</v>
      </c>
      <c r="C397" s="3" t="s">
        <v>194</v>
      </c>
    </row>
    <row r="398" spans="2:3" hidden="1" x14ac:dyDescent="0.25">
      <c r="B398" s="3" t="s">
        <v>40</v>
      </c>
      <c r="C398" s="3" t="s">
        <v>194</v>
      </c>
    </row>
    <row r="399" spans="2:3" hidden="1" x14ac:dyDescent="0.25">
      <c r="B399" s="3" t="s">
        <v>40</v>
      </c>
      <c r="C399" s="3" t="s">
        <v>194</v>
      </c>
    </row>
    <row r="400" spans="2:3" hidden="1" x14ac:dyDescent="0.25">
      <c r="B400" s="3" t="s">
        <v>40</v>
      </c>
      <c r="C400" s="3" t="s">
        <v>194</v>
      </c>
    </row>
    <row r="401" spans="2:3" hidden="1" x14ac:dyDescent="0.25">
      <c r="B401" s="3" t="s">
        <v>40</v>
      </c>
      <c r="C401" s="3" t="s">
        <v>194</v>
      </c>
    </row>
    <row r="402" spans="2:3" hidden="1" x14ac:dyDescent="0.25">
      <c r="B402" s="3" t="s">
        <v>40</v>
      </c>
      <c r="C402" s="3" t="s">
        <v>194</v>
      </c>
    </row>
    <row r="403" spans="2:3" hidden="1" x14ac:dyDescent="0.25">
      <c r="B403" s="3" t="s">
        <v>40</v>
      </c>
      <c r="C403" s="3" t="s">
        <v>194</v>
      </c>
    </row>
    <row r="404" spans="2:3" hidden="1" x14ac:dyDescent="0.25">
      <c r="B404" s="3" t="s">
        <v>40</v>
      </c>
      <c r="C404" s="3" t="s">
        <v>194</v>
      </c>
    </row>
    <row r="405" spans="2:3" hidden="1" x14ac:dyDescent="0.25">
      <c r="B405" s="3" t="s">
        <v>40</v>
      </c>
      <c r="C405" s="3" t="s">
        <v>194</v>
      </c>
    </row>
    <row r="406" spans="2:3" hidden="1" x14ac:dyDescent="0.25">
      <c r="B406" s="3" t="s">
        <v>40</v>
      </c>
      <c r="C406" s="3" t="s">
        <v>194</v>
      </c>
    </row>
    <row r="407" spans="2:3" hidden="1" x14ac:dyDescent="0.25">
      <c r="B407" s="3" t="s">
        <v>40</v>
      </c>
      <c r="C407" s="3" t="s">
        <v>194</v>
      </c>
    </row>
    <row r="408" spans="2:3" hidden="1" x14ac:dyDescent="0.25">
      <c r="B408" s="9" t="s">
        <v>40</v>
      </c>
      <c r="C408" s="9" t="s">
        <v>194</v>
      </c>
    </row>
    <row r="409" spans="2:3" hidden="1" x14ac:dyDescent="0.25">
      <c r="B409" s="9" t="s">
        <v>40</v>
      </c>
      <c r="C409" s="9" t="s">
        <v>194</v>
      </c>
    </row>
    <row r="410" spans="2:3" hidden="1" x14ac:dyDescent="0.25">
      <c r="B410" s="9" t="s">
        <v>40</v>
      </c>
      <c r="C410" s="9" t="s">
        <v>194</v>
      </c>
    </row>
    <row r="411" spans="2:3" hidden="1" x14ac:dyDescent="0.25">
      <c r="B411" s="9" t="s">
        <v>40</v>
      </c>
      <c r="C411" s="9" t="s">
        <v>194</v>
      </c>
    </row>
    <row r="412" spans="2:3" hidden="1" x14ac:dyDescent="0.25">
      <c r="B412" s="3" t="s">
        <v>40</v>
      </c>
      <c r="C412" s="3" t="s">
        <v>194</v>
      </c>
    </row>
    <row r="413" spans="2:3" hidden="1" x14ac:dyDescent="0.25">
      <c r="B413" s="3" t="s">
        <v>40</v>
      </c>
      <c r="C413" s="3" t="s">
        <v>194</v>
      </c>
    </row>
    <row r="414" spans="2:3" hidden="1" x14ac:dyDescent="0.25">
      <c r="B414" s="3" t="s">
        <v>40</v>
      </c>
      <c r="C414" s="3" t="s">
        <v>194</v>
      </c>
    </row>
    <row r="415" spans="2:3" hidden="1" x14ac:dyDescent="0.25">
      <c r="B415" s="3" t="s">
        <v>40</v>
      </c>
      <c r="C415" s="3" t="s">
        <v>194</v>
      </c>
    </row>
    <row r="416" spans="2:3" hidden="1" x14ac:dyDescent="0.25">
      <c r="B416" s="3" t="s">
        <v>40</v>
      </c>
      <c r="C416" s="3" t="s">
        <v>194</v>
      </c>
    </row>
    <row r="417" spans="2:3" hidden="1" x14ac:dyDescent="0.25">
      <c r="B417" s="3" t="s">
        <v>40</v>
      </c>
      <c r="C417" s="3" t="s">
        <v>194</v>
      </c>
    </row>
    <row r="418" spans="2:3" hidden="1" x14ac:dyDescent="0.25">
      <c r="B418" s="3" t="s">
        <v>40</v>
      </c>
      <c r="C418" s="3" t="s">
        <v>194</v>
      </c>
    </row>
    <row r="419" spans="2:3" hidden="1" x14ac:dyDescent="0.25">
      <c r="B419" s="3" t="s">
        <v>40</v>
      </c>
      <c r="C419" s="3" t="s">
        <v>194</v>
      </c>
    </row>
    <row r="420" spans="2:3" hidden="1" x14ac:dyDescent="0.25">
      <c r="B420" s="3" t="s">
        <v>40</v>
      </c>
      <c r="C420" s="3" t="s">
        <v>194</v>
      </c>
    </row>
    <row r="421" spans="2:3" hidden="1" x14ac:dyDescent="0.25">
      <c r="B421" s="3" t="s">
        <v>40</v>
      </c>
      <c r="C421" s="3" t="s">
        <v>194</v>
      </c>
    </row>
    <row r="422" spans="2:3" hidden="1" x14ac:dyDescent="0.25">
      <c r="B422" s="3" t="s">
        <v>40</v>
      </c>
      <c r="C422" s="3" t="s">
        <v>194</v>
      </c>
    </row>
    <row r="423" spans="2:3" hidden="1" x14ac:dyDescent="0.25">
      <c r="B423" s="3" t="s">
        <v>40</v>
      </c>
      <c r="C423" s="3" t="s">
        <v>194</v>
      </c>
    </row>
    <row r="424" spans="2:3" hidden="1" x14ac:dyDescent="0.25">
      <c r="B424" s="3" t="s">
        <v>40</v>
      </c>
      <c r="C424" s="3" t="s">
        <v>194</v>
      </c>
    </row>
    <row r="425" spans="2:3" hidden="1" x14ac:dyDescent="0.25">
      <c r="B425" s="3" t="s">
        <v>40</v>
      </c>
      <c r="C425" s="3" t="s">
        <v>194</v>
      </c>
    </row>
    <row r="426" spans="2:3" hidden="1" x14ac:dyDescent="0.25">
      <c r="B426" s="3" t="s">
        <v>40</v>
      </c>
      <c r="C426" s="3" t="s">
        <v>194</v>
      </c>
    </row>
    <row r="427" spans="2:3" hidden="1" x14ac:dyDescent="0.25">
      <c r="B427" s="3" t="s">
        <v>40</v>
      </c>
      <c r="C427" s="3" t="s">
        <v>194</v>
      </c>
    </row>
    <row r="428" spans="2:3" hidden="1" x14ac:dyDescent="0.25">
      <c r="B428" s="3" t="s">
        <v>40</v>
      </c>
      <c r="C428" s="3" t="s">
        <v>194</v>
      </c>
    </row>
    <row r="429" spans="2:3" hidden="1" x14ac:dyDescent="0.25">
      <c r="B429" s="3" t="s">
        <v>40</v>
      </c>
      <c r="C429" s="3" t="s">
        <v>194</v>
      </c>
    </row>
    <row r="430" spans="2:3" hidden="1" x14ac:dyDescent="0.25">
      <c r="B430" s="3" t="s">
        <v>40</v>
      </c>
      <c r="C430" s="3" t="s">
        <v>194</v>
      </c>
    </row>
    <row r="431" spans="2:3" hidden="1" x14ac:dyDescent="0.25">
      <c r="B431" s="3" t="s">
        <v>40</v>
      </c>
      <c r="C431" s="3" t="s">
        <v>194</v>
      </c>
    </row>
    <row r="432" spans="2:3" hidden="1" x14ac:dyDescent="0.25">
      <c r="B432" s="3" t="s">
        <v>40</v>
      </c>
      <c r="C432" s="3" t="s">
        <v>194</v>
      </c>
    </row>
    <row r="433" spans="2:3" hidden="1" x14ac:dyDescent="0.25">
      <c r="B433" s="3" t="s">
        <v>40</v>
      </c>
      <c r="C433" s="3" t="s">
        <v>194</v>
      </c>
    </row>
    <row r="434" spans="2:3" hidden="1" x14ac:dyDescent="0.25">
      <c r="B434" s="3" t="s">
        <v>40</v>
      </c>
      <c r="C434" s="3" t="s">
        <v>194</v>
      </c>
    </row>
    <row r="435" spans="2:3" hidden="1" x14ac:dyDescent="0.25">
      <c r="B435" s="3" t="s">
        <v>40</v>
      </c>
      <c r="C435" s="3" t="s">
        <v>194</v>
      </c>
    </row>
    <row r="436" spans="2:3" hidden="1" x14ac:dyDescent="0.25">
      <c r="B436" s="3" t="s">
        <v>40</v>
      </c>
      <c r="C436" s="3" t="s">
        <v>194</v>
      </c>
    </row>
    <row r="437" spans="2:3" hidden="1" x14ac:dyDescent="0.25">
      <c r="B437" s="3" t="s">
        <v>40</v>
      </c>
      <c r="C437" s="3" t="s">
        <v>194</v>
      </c>
    </row>
    <row r="438" spans="2:3" hidden="1" x14ac:dyDescent="0.25">
      <c r="B438" s="3" t="s">
        <v>40</v>
      </c>
      <c r="C438" s="3" t="s">
        <v>194</v>
      </c>
    </row>
    <row r="439" spans="2:3" hidden="1" x14ac:dyDescent="0.25">
      <c r="B439" s="3" t="s">
        <v>40</v>
      </c>
      <c r="C439" s="3" t="s">
        <v>194</v>
      </c>
    </row>
    <row r="440" spans="2:3" hidden="1" x14ac:dyDescent="0.25">
      <c r="B440" s="3" t="s">
        <v>40</v>
      </c>
      <c r="C440" s="3" t="s">
        <v>194</v>
      </c>
    </row>
    <row r="441" spans="2:3" hidden="1" x14ac:dyDescent="0.25">
      <c r="B441" s="3" t="s">
        <v>40</v>
      </c>
      <c r="C441" s="3" t="s">
        <v>194</v>
      </c>
    </row>
    <row r="442" spans="2:3" hidden="1" x14ac:dyDescent="0.25">
      <c r="B442" s="3" t="s">
        <v>40</v>
      </c>
      <c r="C442" s="3" t="s">
        <v>194</v>
      </c>
    </row>
    <row r="443" spans="2:3" hidden="1" x14ac:dyDescent="0.25">
      <c r="B443" s="3" t="s">
        <v>40</v>
      </c>
      <c r="C443" s="3" t="s">
        <v>194</v>
      </c>
    </row>
    <row r="444" spans="2:3" hidden="1" x14ac:dyDescent="0.25">
      <c r="B444" s="3" t="s">
        <v>40</v>
      </c>
      <c r="C444" s="3" t="s">
        <v>194</v>
      </c>
    </row>
    <row r="445" spans="2:3" hidden="1" x14ac:dyDescent="0.25">
      <c r="B445" s="3" t="s">
        <v>40</v>
      </c>
      <c r="C445" s="3" t="s">
        <v>194</v>
      </c>
    </row>
    <row r="446" spans="2:3" hidden="1" x14ac:dyDescent="0.25">
      <c r="B446" s="3" t="s">
        <v>40</v>
      </c>
      <c r="C446" s="3" t="s">
        <v>194</v>
      </c>
    </row>
    <row r="447" spans="2:3" hidden="1" x14ac:dyDescent="0.25">
      <c r="B447" s="3" t="s">
        <v>40</v>
      </c>
      <c r="C447" s="3" t="s">
        <v>194</v>
      </c>
    </row>
    <row r="448" spans="2:3" hidden="1" x14ac:dyDescent="0.25">
      <c r="B448" s="3" t="s">
        <v>40</v>
      </c>
      <c r="C448" s="3" t="s">
        <v>194</v>
      </c>
    </row>
    <row r="449" spans="2:3" hidden="1" x14ac:dyDescent="0.25">
      <c r="B449" s="3" t="s">
        <v>40</v>
      </c>
      <c r="C449" s="3" t="s">
        <v>194</v>
      </c>
    </row>
    <row r="450" spans="2:3" hidden="1" x14ac:dyDescent="0.25">
      <c r="B450" s="3" t="s">
        <v>155</v>
      </c>
      <c r="C450" s="3" t="s">
        <v>194</v>
      </c>
    </row>
    <row r="451" spans="2:3" hidden="1" x14ac:dyDescent="0.25">
      <c r="B451" s="3" t="s">
        <v>155</v>
      </c>
      <c r="C451" s="3" t="s">
        <v>194</v>
      </c>
    </row>
    <row r="452" spans="2:3" hidden="1" x14ac:dyDescent="0.25">
      <c r="B452" s="3" t="s">
        <v>155</v>
      </c>
      <c r="C452" s="3" t="s">
        <v>194</v>
      </c>
    </row>
    <row r="453" spans="2:3" hidden="1" x14ac:dyDescent="0.25">
      <c r="B453" s="3" t="s">
        <v>155</v>
      </c>
      <c r="C453" s="3" t="s">
        <v>194</v>
      </c>
    </row>
    <row r="454" spans="2:3" hidden="1" x14ac:dyDescent="0.25">
      <c r="B454" s="3" t="s">
        <v>155</v>
      </c>
      <c r="C454" s="3" t="s">
        <v>194</v>
      </c>
    </row>
    <row r="455" spans="2:3" hidden="1" x14ac:dyDescent="0.25">
      <c r="B455" s="3" t="s">
        <v>155</v>
      </c>
      <c r="C455" s="3" t="s">
        <v>194</v>
      </c>
    </row>
    <row r="456" spans="2:3" hidden="1" x14ac:dyDescent="0.25">
      <c r="B456" s="3" t="s">
        <v>155</v>
      </c>
      <c r="C456" s="3" t="s">
        <v>194</v>
      </c>
    </row>
    <row r="457" spans="2:3" hidden="1" x14ac:dyDescent="0.25">
      <c r="B457" s="3" t="s">
        <v>155</v>
      </c>
      <c r="C457" s="3" t="s">
        <v>194</v>
      </c>
    </row>
    <row r="458" spans="2:3" hidden="1" x14ac:dyDescent="0.25">
      <c r="B458" s="3" t="s">
        <v>155</v>
      </c>
      <c r="C458" s="3" t="s">
        <v>194</v>
      </c>
    </row>
    <row r="459" spans="2:3" hidden="1" x14ac:dyDescent="0.25">
      <c r="B459" s="3" t="s">
        <v>155</v>
      </c>
      <c r="C459" s="3" t="s">
        <v>194</v>
      </c>
    </row>
    <row r="460" spans="2:3" hidden="1" x14ac:dyDescent="0.25">
      <c r="B460" s="3" t="s">
        <v>155</v>
      </c>
      <c r="C460" s="3" t="s">
        <v>194</v>
      </c>
    </row>
    <row r="461" spans="2:3" hidden="1" x14ac:dyDescent="0.25">
      <c r="B461" s="3" t="s">
        <v>155</v>
      </c>
      <c r="C461" s="3" t="s">
        <v>194</v>
      </c>
    </row>
    <row r="462" spans="2:3" hidden="1" x14ac:dyDescent="0.25">
      <c r="B462" s="3" t="s">
        <v>155</v>
      </c>
      <c r="C462" s="3" t="s">
        <v>194</v>
      </c>
    </row>
    <row r="463" spans="2:3" hidden="1" x14ac:dyDescent="0.25">
      <c r="B463" s="3" t="s">
        <v>155</v>
      </c>
      <c r="C463" s="3" t="s">
        <v>194</v>
      </c>
    </row>
    <row r="464" spans="2:3" hidden="1" x14ac:dyDescent="0.25">
      <c r="B464" s="3" t="s">
        <v>155</v>
      </c>
      <c r="C464" s="3" t="s">
        <v>194</v>
      </c>
    </row>
    <row r="465" spans="2:3" hidden="1" x14ac:dyDescent="0.25">
      <c r="B465" s="3" t="s">
        <v>155</v>
      </c>
      <c r="C465" s="3" t="s">
        <v>194</v>
      </c>
    </row>
    <row r="466" spans="2:3" hidden="1" x14ac:dyDescent="0.25">
      <c r="B466" s="3" t="s">
        <v>155</v>
      </c>
      <c r="C466" s="3" t="s">
        <v>194</v>
      </c>
    </row>
    <row r="467" spans="2:3" hidden="1" x14ac:dyDescent="0.25">
      <c r="B467" s="3" t="s">
        <v>155</v>
      </c>
      <c r="C467" s="3" t="s">
        <v>194</v>
      </c>
    </row>
    <row r="468" spans="2:3" hidden="1" x14ac:dyDescent="0.25">
      <c r="B468" s="3" t="s">
        <v>155</v>
      </c>
      <c r="C468" s="3" t="s">
        <v>194</v>
      </c>
    </row>
    <row r="469" spans="2:3" hidden="1" x14ac:dyDescent="0.25">
      <c r="B469" s="3" t="s">
        <v>155</v>
      </c>
      <c r="C469" s="3" t="s">
        <v>194</v>
      </c>
    </row>
    <row r="470" spans="2:3" hidden="1" x14ac:dyDescent="0.25">
      <c r="B470" s="3" t="s">
        <v>155</v>
      </c>
      <c r="C470" s="3" t="s">
        <v>194</v>
      </c>
    </row>
    <row r="471" spans="2:3" hidden="1" x14ac:dyDescent="0.25">
      <c r="B471" s="3" t="s">
        <v>155</v>
      </c>
      <c r="C471" s="3" t="s">
        <v>194</v>
      </c>
    </row>
    <row r="472" spans="2:3" hidden="1" x14ac:dyDescent="0.25">
      <c r="B472" s="3" t="s">
        <v>155</v>
      </c>
      <c r="C472" s="3" t="s">
        <v>194</v>
      </c>
    </row>
    <row r="473" spans="2:3" hidden="1" x14ac:dyDescent="0.25">
      <c r="B473" s="3" t="s">
        <v>155</v>
      </c>
      <c r="C473" s="3" t="s">
        <v>194</v>
      </c>
    </row>
    <row r="474" spans="2:3" hidden="1" x14ac:dyDescent="0.25">
      <c r="B474" s="3" t="s">
        <v>155</v>
      </c>
      <c r="C474" s="3" t="s">
        <v>194</v>
      </c>
    </row>
    <row r="475" spans="2:3" hidden="1" x14ac:dyDescent="0.25">
      <c r="B475" s="3" t="s">
        <v>155</v>
      </c>
      <c r="C475" s="3" t="s">
        <v>194</v>
      </c>
    </row>
    <row r="476" spans="2:3" hidden="1" x14ac:dyDescent="0.25">
      <c r="B476" s="3" t="s">
        <v>155</v>
      </c>
      <c r="C476" s="3" t="s">
        <v>194</v>
      </c>
    </row>
    <row r="477" spans="2:3" hidden="1" x14ac:dyDescent="0.25">
      <c r="B477" s="3" t="s">
        <v>155</v>
      </c>
      <c r="C477" s="3" t="s">
        <v>194</v>
      </c>
    </row>
    <row r="478" spans="2:3" hidden="1" x14ac:dyDescent="0.25">
      <c r="B478" s="3" t="s">
        <v>155</v>
      </c>
      <c r="C478" s="3" t="s">
        <v>194</v>
      </c>
    </row>
    <row r="479" spans="2:3" hidden="1" x14ac:dyDescent="0.25">
      <c r="B479" s="3" t="s">
        <v>155</v>
      </c>
      <c r="C479" s="3" t="s">
        <v>194</v>
      </c>
    </row>
    <row r="480" spans="2:3" hidden="1" x14ac:dyDescent="0.25">
      <c r="B480" s="3" t="s">
        <v>155</v>
      </c>
      <c r="C480" s="3" t="s">
        <v>194</v>
      </c>
    </row>
    <row r="481" spans="2:3" hidden="1" x14ac:dyDescent="0.25">
      <c r="B481" s="9" t="s">
        <v>42</v>
      </c>
      <c r="C481" s="9" t="s">
        <v>194</v>
      </c>
    </row>
    <row r="482" spans="2:3" hidden="1" x14ac:dyDescent="0.25">
      <c r="B482" s="9" t="s">
        <v>43</v>
      </c>
      <c r="C482" s="9" t="s">
        <v>194</v>
      </c>
    </row>
    <row r="483" spans="2:3" hidden="1" x14ac:dyDescent="0.25">
      <c r="B483" s="9" t="s">
        <v>44</v>
      </c>
      <c r="C483" s="9" t="s">
        <v>194</v>
      </c>
    </row>
    <row r="484" spans="2:3" hidden="1" x14ac:dyDescent="0.25">
      <c r="B484" s="9" t="s">
        <v>45</v>
      </c>
      <c r="C484" s="9" t="s">
        <v>194</v>
      </c>
    </row>
    <row r="485" spans="2:3" hidden="1" x14ac:dyDescent="0.25">
      <c r="B485" s="3" t="s">
        <v>184</v>
      </c>
      <c r="C485" s="3" t="s">
        <v>195</v>
      </c>
    </row>
    <row r="486" spans="2:3" hidden="1" x14ac:dyDescent="0.25">
      <c r="B486" s="3" t="s">
        <v>184</v>
      </c>
      <c r="C486" s="3" t="s">
        <v>195</v>
      </c>
    </row>
    <row r="487" spans="2:3" hidden="1" x14ac:dyDescent="0.25">
      <c r="B487" s="3" t="s">
        <v>184</v>
      </c>
      <c r="C487" s="3" t="s">
        <v>195</v>
      </c>
    </row>
    <row r="488" spans="2:3" hidden="1" x14ac:dyDescent="0.25">
      <c r="B488" s="3" t="s">
        <v>184</v>
      </c>
      <c r="C488" s="3" t="s">
        <v>195</v>
      </c>
    </row>
    <row r="489" spans="2:3" hidden="1" x14ac:dyDescent="0.25">
      <c r="B489" s="3" t="s">
        <v>184</v>
      </c>
      <c r="C489" s="3" t="s">
        <v>195</v>
      </c>
    </row>
    <row r="490" spans="2:3" hidden="1" x14ac:dyDescent="0.25">
      <c r="B490" s="3" t="s">
        <v>184</v>
      </c>
      <c r="C490" s="3" t="s">
        <v>195</v>
      </c>
    </row>
    <row r="491" spans="2:3" hidden="1" x14ac:dyDescent="0.25">
      <c r="B491" s="3" t="s">
        <v>184</v>
      </c>
      <c r="C491" s="3" t="s">
        <v>195</v>
      </c>
    </row>
    <row r="492" spans="2:3" hidden="1" x14ac:dyDescent="0.25">
      <c r="B492" s="3" t="s">
        <v>184</v>
      </c>
      <c r="C492" s="3" t="s">
        <v>195</v>
      </c>
    </row>
    <row r="493" spans="2:3" hidden="1" x14ac:dyDescent="0.25">
      <c r="B493" s="3" t="s">
        <v>184</v>
      </c>
      <c r="C493" s="3" t="s">
        <v>195</v>
      </c>
    </row>
    <row r="494" spans="2:3" hidden="1" x14ac:dyDescent="0.25">
      <c r="B494" s="3" t="s">
        <v>184</v>
      </c>
      <c r="C494" s="3" t="s">
        <v>195</v>
      </c>
    </row>
    <row r="495" spans="2:3" hidden="1" x14ac:dyDescent="0.25">
      <c r="B495" s="3" t="s">
        <v>184</v>
      </c>
      <c r="C495" s="3" t="s">
        <v>195</v>
      </c>
    </row>
    <row r="496" spans="2:3" hidden="1" x14ac:dyDescent="0.25">
      <c r="B496" s="3" t="s">
        <v>144</v>
      </c>
      <c r="C496" s="3" t="s">
        <v>194</v>
      </c>
    </row>
    <row r="497" spans="2:3" hidden="1" x14ac:dyDescent="0.25">
      <c r="B497" s="1" t="s">
        <v>99</v>
      </c>
      <c r="C497" s="1" t="s">
        <v>194</v>
      </c>
    </row>
    <row r="498" spans="2:3" hidden="1" x14ac:dyDescent="0.25">
      <c r="B498" s="1" t="s">
        <v>60</v>
      </c>
      <c r="C498" s="1" t="s">
        <v>194</v>
      </c>
    </row>
    <row r="499" spans="2:3" hidden="1" x14ac:dyDescent="0.25">
      <c r="B499" s="3" t="s">
        <v>121</v>
      </c>
      <c r="C499" s="3" t="s">
        <v>194</v>
      </c>
    </row>
    <row r="500" spans="2:3" hidden="1" x14ac:dyDescent="0.25">
      <c r="B500" s="3" t="s">
        <v>121</v>
      </c>
      <c r="C500" s="3" t="s">
        <v>194</v>
      </c>
    </row>
    <row r="501" spans="2:3" hidden="1" x14ac:dyDescent="0.25">
      <c r="B501" s="3" t="s">
        <v>121</v>
      </c>
      <c r="C501" s="3" t="s">
        <v>194</v>
      </c>
    </row>
    <row r="502" spans="2:3" hidden="1" x14ac:dyDescent="0.25">
      <c r="B502" s="3" t="s">
        <v>121</v>
      </c>
      <c r="C502" s="3" t="s">
        <v>194</v>
      </c>
    </row>
    <row r="503" spans="2:3" hidden="1" x14ac:dyDescent="0.25">
      <c r="B503" s="3" t="s">
        <v>131</v>
      </c>
      <c r="C503" s="3" t="s">
        <v>195</v>
      </c>
    </row>
    <row r="504" spans="2:3" hidden="1" x14ac:dyDescent="0.25">
      <c r="B504" s="3" t="s">
        <v>131</v>
      </c>
      <c r="C504" s="3" t="s">
        <v>195</v>
      </c>
    </row>
    <row r="505" spans="2:3" hidden="1" x14ac:dyDescent="0.25">
      <c r="B505" s="3" t="s">
        <v>131</v>
      </c>
      <c r="C505" s="3" t="s">
        <v>195</v>
      </c>
    </row>
    <row r="506" spans="2:3" hidden="1" x14ac:dyDescent="0.25">
      <c r="B506" s="3" t="s">
        <v>131</v>
      </c>
      <c r="C506" s="3" t="s">
        <v>195</v>
      </c>
    </row>
    <row r="507" spans="2:3" hidden="1" x14ac:dyDescent="0.25">
      <c r="B507" s="3" t="s">
        <v>131</v>
      </c>
      <c r="C507" s="3" t="s">
        <v>195</v>
      </c>
    </row>
    <row r="508" spans="2:3" hidden="1" x14ac:dyDescent="0.25">
      <c r="B508" s="3" t="s">
        <v>131</v>
      </c>
      <c r="C508" s="3" t="s">
        <v>195</v>
      </c>
    </row>
    <row r="509" spans="2:3" hidden="1" x14ac:dyDescent="0.25">
      <c r="B509" s="3" t="s">
        <v>131</v>
      </c>
      <c r="C509" s="3" t="s">
        <v>195</v>
      </c>
    </row>
    <row r="510" spans="2:3" hidden="1" x14ac:dyDescent="0.25">
      <c r="B510" s="3" t="s">
        <v>131</v>
      </c>
      <c r="C510" s="3" t="s">
        <v>195</v>
      </c>
    </row>
    <row r="511" spans="2:3" hidden="1" x14ac:dyDescent="0.25">
      <c r="B511" s="3" t="s">
        <v>131</v>
      </c>
      <c r="C511" s="3" t="s">
        <v>195</v>
      </c>
    </row>
    <row r="512" spans="2:3" hidden="1" x14ac:dyDescent="0.25">
      <c r="B512" s="3" t="s">
        <v>131</v>
      </c>
      <c r="C512" s="3" t="s">
        <v>195</v>
      </c>
    </row>
    <row r="513" spans="2:3" hidden="1" x14ac:dyDescent="0.25">
      <c r="B513" s="1" t="s">
        <v>54</v>
      </c>
      <c r="C513" s="1" t="s">
        <v>194</v>
      </c>
    </row>
    <row r="514" spans="2:3" hidden="1" x14ac:dyDescent="0.25">
      <c r="B514" s="10" t="s">
        <v>54</v>
      </c>
      <c r="C514" s="10" t="s">
        <v>194</v>
      </c>
    </row>
    <row r="515" spans="2:3" hidden="1" x14ac:dyDescent="0.25">
      <c r="B515" s="3" t="s">
        <v>54</v>
      </c>
      <c r="C515" s="3" t="s">
        <v>194</v>
      </c>
    </row>
    <row r="516" spans="2:3" hidden="1" x14ac:dyDescent="0.25">
      <c r="B516" s="3" t="s">
        <v>54</v>
      </c>
      <c r="C516" s="3" t="s">
        <v>194</v>
      </c>
    </row>
    <row r="517" spans="2:3" hidden="1" x14ac:dyDescent="0.25">
      <c r="B517" s="3" t="s">
        <v>54</v>
      </c>
      <c r="C517" s="3" t="s">
        <v>194</v>
      </c>
    </row>
    <row r="518" spans="2:3" hidden="1" x14ac:dyDescent="0.25">
      <c r="B518" s="9" t="s">
        <v>54</v>
      </c>
      <c r="C518" s="9" t="s">
        <v>194</v>
      </c>
    </row>
    <row r="519" spans="2:3" hidden="1" x14ac:dyDescent="0.25">
      <c r="B519" s="3" t="s">
        <v>54</v>
      </c>
      <c r="C519" s="3" t="s">
        <v>194</v>
      </c>
    </row>
    <row r="520" spans="2:3" hidden="1" x14ac:dyDescent="0.25">
      <c r="B520" s="3" t="s">
        <v>54</v>
      </c>
      <c r="C520" s="3" t="s">
        <v>194</v>
      </c>
    </row>
    <row r="521" spans="2:3" hidden="1" x14ac:dyDescent="0.25">
      <c r="B521" s="3" t="s">
        <v>54</v>
      </c>
      <c r="C521" s="3" t="s">
        <v>194</v>
      </c>
    </row>
    <row r="522" spans="2:3" hidden="1" x14ac:dyDescent="0.25">
      <c r="B522" s="1" t="s">
        <v>57</v>
      </c>
      <c r="C522" s="1" t="s">
        <v>194</v>
      </c>
    </row>
    <row r="523" spans="2:3" hidden="1" x14ac:dyDescent="0.25">
      <c r="B523" s="9" t="s">
        <v>57</v>
      </c>
      <c r="C523" s="9" t="s">
        <v>194</v>
      </c>
    </row>
    <row r="524" spans="2:3" hidden="1" x14ac:dyDescent="0.25">
      <c r="B524" s="3" t="s">
        <v>170</v>
      </c>
      <c r="C524" s="3" t="s">
        <v>194</v>
      </c>
    </row>
    <row r="525" spans="2:3" hidden="1" x14ac:dyDescent="0.25">
      <c r="B525" s="2" t="s">
        <v>163</v>
      </c>
      <c r="C525" s="2" t="s">
        <v>194</v>
      </c>
    </row>
    <row r="526" spans="2:3" hidden="1" x14ac:dyDescent="0.25">
      <c r="B526" s="1" t="s">
        <v>95</v>
      </c>
      <c r="C526" s="1" t="s">
        <v>194</v>
      </c>
    </row>
    <row r="527" spans="2:3" hidden="1" x14ac:dyDescent="0.25">
      <c r="B527" s="3" t="s">
        <v>186</v>
      </c>
      <c r="C527" s="3" t="s">
        <v>194</v>
      </c>
    </row>
    <row r="528" spans="2:3" hidden="1" x14ac:dyDescent="0.25">
      <c r="B528" s="1" t="s">
        <v>96</v>
      </c>
      <c r="C528" s="1" t="s">
        <v>194</v>
      </c>
    </row>
    <row r="529" spans="2:3" hidden="1" x14ac:dyDescent="0.25">
      <c r="B529" s="1" t="s">
        <v>92</v>
      </c>
      <c r="C529" s="1" t="s">
        <v>194</v>
      </c>
    </row>
    <row r="530" spans="2:3" hidden="1" x14ac:dyDescent="0.25">
      <c r="B530" s="1" t="s">
        <v>92</v>
      </c>
      <c r="C530" s="1" t="s">
        <v>194</v>
      </c>
    </row>
    <row r="531" spans="2:3" hidden="1" x14ac:dyDescent="0.25">
      <c r="B531" s="3" t="s">
        <v>167</v>
      </c>
      <c r="C531" s="3" t="s">
        <v>194</v>
      </c>
    </row>
    <row r="532" spans="2:3" hidden="1" x14ac:dyDescent="0.25">
      <c r="B532" s="3" t="s">
        <v>167</v>
      </c>
      <c r="C532" s="3" t="s">
        <v>194</v>
      </c>
    </row>
    <row r="533" spans="2:3" hidden="1" x14ac:dyDescent="0.25">
      <c r="B533" s="2" t="s">
        <v>167</v>
      </c>
      <c r="C533" s="2" t="s">
        <v>194</v>
      </c>
    </row>
    <row r="534" spans="2:3" hidden="1" x14ac:dyDescent="0.25">
      <c r="B534" s="1" t="s">
        <v>93</v>
      </c>
      <c r="C534" s="1" t="s">
        <v>194</v>
      </c>
    </row>
    <row r="535" spans="2:3" hidden="1" x14ac:dyDescent="0.25">
      <c r="B535" s="1" t="s">
        <v>93</v>
      </c>
      <c r="C535" s="1" t="s">
        <v>194</v>
      </c>
    </row>
    <row r="536" spans="2:3" hidden="1" x14ac:dyDescent="0.25">
      <c r="B536" s="1" t="s">
        <v>94</v>
      </c>
      <c r="C536" s="1" t="s">
        <v>194</v>
      </c>
    </row>
    <row r="537" spans="2:3" hidden="1" x14ac:dyDescent="0.25">
      <c r="B537" s="1" t="s">
        <v>94</v>
      </c>
      <c r="C537" s="1" t="s">
        <v>194</v>
      </c>
    </row>
    <row r="538" spans="2:3" hidden="1" x14ac:dyDescent="0.25">
      <c r="B538" s="3" t="s">
        <v>74</v>
      </c>
      <c r="C538" s="3" t="s">
        <v>194</v>
      </c>
    </row>
    <row r="539" spans="2:3" hidden="1" x14ac:dyDescent="0.25">
      <c r="B539" s="3" t="s">
        <v>74</v>
      </c>
      <c r="C539" s="3" t="s">
        <v>194</v>
      </c>
    </row>
    <row r="540" spans="2:3" hidden="1" x14ac:dyDescent="0.25">
      <c r="B540" s="3" t="s">
        <v>74</v>
      </c>
      <c r="C540" s="3" t="s">
        <v>194</v>
      </c>
    </row>
    <row r="541" spans="2:3" hidden="1" x14ac:dyDescent="0.25">
      <c r="B541" s="3" t="s">
        <v>74</v>
      </c>
      <c r="C541" s="3" t="s">
        <v>194</v>
      </c>
    </row>
    <row r="542" spans="2:3" hidden="1" x14ac:dyDescent="0.25">
      <c r="B542" s="10" t="s">
        <v>74</v>
      </c>
      <c r="C542" s="10" t="s">
        <v>194</v>
      </c>
    </row>
    <row r="543" spans="2:3" hidden="1" x14ac:dyDescent="0.25">
      <c r="B543" s="10" t="s">
        <v>74</v>
      </c>
      <c r="C543" s="10" t="s">
        <v>194</v>
      </c>
    </row>
    <row r="544" spans="2:3" hidden="1" x14ac:dyDescent="0.25">
      <c r="B544" s="10" t="s">
        <v>74</v>
      </c>
      <c r="C544" s="10" t="s">
        <v>194</v>
      </c>
    </row>
    <row r="545" spans="2:3" hidden="1" x14ac:dyDescent="0.25">
      <c r="B545" s="10" t="s">
        <v>74</v>
      </c>
      <c r="C545" s="10" t="s">
        <v>194</v>
      </c>
    </row>
    <row r="546" spans="2:3" hidden="1" x14ac:dyDescent="0.25">
      <c r="B546" s="10" t="s">
        <v>74</v>
      </c>
      <c r="C546" s="10" t="s">
        <v>194</v>
      </c>
    </row>
    <row r="547" spans="2:3" hidden="1" x14ac:dyDescent="0.25">
      <c r="B547" s="10" t="s">
        <v>74</v>
      </c>
      <c r="C547" s="10" t="s">
        <v>194</v>
      </c>
    </row>
    <row r="548" spans="2:3" hidden="1" x14ac:dyDescent="0.25">
      <c r="B548" s="3" t="s">
        <v>74</v>
      </c>
      <c r="C548" s="3" t="s">
        <v>194</v>
      </c>
    </row>
    <row r="549" spans="2:3" hidden="1" x14ac:dyDescent="0.25">
      <c r="B549" s="3" t="s">
        <v>74</v>
      </c>
      <c r="C549" s="3" t="s">
        <v>194</v>
      </c>
    </row>
    <row r="550" spans="2:3" hidden="1" x14ac:dyDescent="0.25">
      <c r="B550" s="3" t="s">
        <v>74</v>
      </c>
      <c r="C550" s="3" t="s">
        <v>194</v>
      </c>
    </row>
    <row r="551" spans="2:3" hidden="1" x14ac:dyDescent="0.25">
      <c r="B551" s="3" t="s">
        <v>74</v>
      </c>
      <c r="C551" s="3" t="s">
        <v>194</v>
      </c>
    </row>
    <row r="552" spans="2:3" hidden="1" x14ac:dyDescent="0.25">
      <c r="B552" s="3" t="s">
        <v>74</v>
      </c>
      <c r="C552" s="3" t="s">
        <v>194</v>
      </c>
    </row>
    <row r="553" spans="2:3" hidden="1" x14ac:dyDescent="0.25">
      <c r="B553" s="1" t="s">
        <v>74</v>
      </c>
      <c r="C553" s="1" t="s">
        <v>194</v>
      </c>
    </row>
    <row r="554" spans="2:3" hidden="1" x14ac:dyDescent="0.25">
      <c r="B554" s="1" t="s">
        <v>74</v>
      </c>
      <c r="C554" s="1" t="s">
        <v>194</v>
      </c>
    </row>
    <row r="555" spans="2:3" hidden="1" x14ac:dyDescent="0.25">
      <c r="B555" s="1" t="s">
        <v>74</v>
      </c>
      <c r="C555" s="1" t="s">
        <v>194</v>
      </c>
    </row>
    <row r="556" spans="2:3" hidden="1" x14ac:dyDescent="0.25">
      <c r="B556" s="1" t="s">
        <v>74</v>
      </c>
      <c r="C556" s="1" t="s">
        <v>194</v>
      </c>
    </row>
    <row r="557" spans="2:3" hidden="1" x14ac:dyDescent="0.25">
      <c r="B557" s="1" t="s">
        <v>74</v>
      </c>
      <c r="C557" s="1" t="s">
        <v>194</v>
      </c>
    </row>
    <row r="558" spans="2:3" hidden="1" x14ac:dyDescent="0.25">
      <c r="B558" s="1" t="s">
        <v>74</v>
      </c>
      <c r="C558" s="1" t="s">
        <v>194</v>
      </c>
    </row>
    <row r="559" spans="2:3" hidden="1" x14ac:dyDescent="0.25">
      <c r="B559" s="1" t="s">
        <v>74</v>
      </c>
      <c r="C559" s="1" t="s">
        <v>194</v>
      </c>
    </row>
    <row r="560" spans="2:3" hidden="1" x14ac:dyDescent="0.25">
      <c r="B560" s="1" t="s">
        <v>74</v>
      </c>
      <c r="C560" s="1" t="s">
        <v>194</v>
      </c>
    </row>
    <row r="561" spans="2:3" hidden="1" x14ac:dyDescent="0.25">
      <c r="B561" s="1" t="s">
        <v>74</v>
      </c>
      <c r="C561" s="1" t="s">
        <v>194</v>
      </c>
    </row>
    <row r="562" spans="2:3" hidden="1" x14ac:dyDescent="0.25">
      <c r="B562" s="3" t="s">
        <v>74</v>
      </c>
      <c r="C562" s="3" t="s">
        <v>194</v>
      </c>
    </row>
    <row r="563" spans="2:3" hidden="1" x14ac:dyDescent="0.25">
      <c r="B563" s="3" t="s">
        <v>74</v>
      </c>
      <c r="C563" s="3" t="s">
        <v>194</v>
      </c>
    </row>
    <row r="564" spans="2:3" hidden="1" x14ac:dyDescent="0.25">
      <c r="B564" s="3" t="s">
        <v>74</v>
      </c>
      <c r="C564" s="3" t="s">
        <v>194</v>
      </c>
    </row>
    <row r="565" spans="2:3" hidden="1" x14ac:dyDescent="0.25">
      <c r="B565" s="3" t="s">
        <v>74</v>
      </c>
      <c r="C565" s="3" t="s">
        <v>194</v>
      </c>
    </row>
    <row r="566" spans="2:3" hidden="1" x14ac:dyDescent="0.25">
      <c r="B566" s="3" t="s">
        <v>74</v>
      </c>
      <c r="C566" s="3" t="s">
        <v>194</v>
      </c>
    </row>
    <row r="567" spans="2:3" hidden="1" x14ac:dyDescent="0.25">
      <c r="B567" s="3" t="s">
        <v>74</v>
      </c>
      <c r="C567" s="3" t="s">
        <v>194</v>
      </c>
    </row>
    <row r="568" spans="2:3" hidden="1" x14ac:dyDescent="0.25">
      <c r="B568" s="3" t="s">
        <v>74</v>
      </c>
      <c r="C568" s="3" t="s">
        <v>194</v>
      </c>
    </row>
    <row r="569" spans="2:3" hidden="1" x14ac:dyDescent="0.25">
      <c r="B569" s="3" t="s">
        <v>74</v>
      </c>
      <c r="C569" s="3" t="s">
        <v>194</v>
      </c>
    </row>
    <row r="570" spans="2:3" hidden="1" x14ac:dyDescent="0.25">
      <c r="B570" s="3" t="s">
        <v>74</v>
      </c>
      <c r="C570" s="3" t="s">
        <v>194</v>
      </c>
    </row>
    <row r="571" spans="2:3" hidden="1" x14ac:dyDescent="0.25">
      <c r="B571" s="3" t="s">
        <v>74</v>
      </c>
      <c r="C571" s="3" t="s">
        <v>194</v>
      </c>
    </row>
    <row r="572" spans="2:3" hidden="1" x14ac:dyDescent="0.25">
      <c r="B572" s="3" t="s">
        <v>74</v>
      </c>
      <c r="C572" s="3" t="s">
        <v>194</v>
      </c>
    </row>
    <row r="573" spans="2:3" hidden="1" x14ac:dyDescent="0.25">
      <c r="B573" s="3" t="s">
        <v>74</v>
      </c>
      <c r="C573" s="3" t="s">
        <v>194</v>
      </c>
    </row>
    <row r="574" spans="2:3" hidden="1" x14ac:dyDescent="0.25">
      <c r="B574" s="3" t="s">
        <v>74</v>
      </c>
      <c r="C574" s="3" t="s">
        <v>194</v>
      </c>
    </row>
    <row r="575" spans="2:3" hidden="1" x14ac:dyDescent="0.25">
      <c r="B575" s="3" t="s">
        <v>74</v>
      </c>
      <c r="C575" s="3" t="s">
        <v>194</v>
      </c>
    </row>
    <row r="576" spans="2:3" hidden="1" x14ac:dyDescent="0.25">
      <c r="B576" s="1" t="s">
        <v>156</v>
      </c>
      <c r="C576" s="1" t="s">
        <v>194</v>
      </c>
    </row>
    <row r="577" spans="2:3" hidden="1" x14ac:dyDescent="0.25">
      <c r="B577" s="1" t="s">
        <v>156</v>
      </c>
      <c r="C577" s="1" t="s">
        <v>194</v>
      </c>
    </row>
    <row r="578" spans="2:3" hidden="1" x14ac:dyDescent="0.25">
      <c r="B578" s="1" t="s">
        <v>156</v>
      </c>
      <c r="C578" s="1" t="s">
        <v>194</v>
      </c>
    </row>
    <row r="579" spans="2:3" hidden="1" x14ac:dyDescent="0.25">
      <c r="B579" s="1" t="s">
        <v>156</v>
      </c>
      <c r="C579" s="1" t="s">
        <v>194</v>
      </c>
    </row>
    <row r="580" spans="2:3" hidden="1" x14ac:dyDescent="0.25">
      <c r="B580" s="1" t="s">
        <v>156</v>
      </c>
      <c r="C580" s="1" t="s">
        <v>194</v>
      </c>
    </row>
    <row r="581" spans="2:3" hidden="1" x14ac:dyDescent="0.25">
      <c r="B581" s="3" t="s">
        <v>156</v>
      </c>
      <c r="C581" s="3" t="s">
        <v>194</v>
      </c>
    </row>
    <row r="582" spans="2:3" hidden="1" x14ac:dyDescent="0.25">
      <c r="B582" s="2" t="s">
        <v>156</v>
      </c>
      <c r="C582" s="2" t="s">
        <v>194</v>
      </c>
    </row>
    <row r="583" spans="2:3" hidden="1" x14ac:dyDescent="0.25">
      <c r="B583" s="2" t="s">
        <v>156</v>
      </c>
      <c r="C583" s="2" t="s">
        <v>194</v>
      </c>
    </row>
    <row r="584" spans="2:3" hidden="1" x14ac:dyDescent="0.25">
      <c r="B584" s="10" t="s">
        <v>79</v>
      </c>
      <c r="C584" s="10" t="s">
        <v>194</v>
      </c>
    </row>
    <row r="585" spans="2:3" hidden="1" x14ac:dyDescent="0.25">
      <c r="B585" s="1" t="s">
        <v>79</v>
      </c>
      <c r="C585" s="1" t="s">
        <v>194</v>
      </c>
    </row>
    <row r="586" spans="2:3" hidden="1" x14ac:dyDescent="0.25">
      <c r="B586" s="1" t="s">
        <v>79</v>
      </c>
      <c r="C586" s="1" t="s">
        <v>194</v>
      </c>
    </row>
    <row r="587" spans="2:3" hidden="1" x14ac:dyDescent="0.25">
      <c r="B587" s="10" t="s">
        <v>80</v>
      </c>
      <c r="C587" s="10" t="s">
        <v>194</v>
      </c>
    </row>
    <row r="588" spans="2:3" hidden="1" x14ac:dyDescent="0.25">
      <c r="B588" s="10" t="s">
        <v>81</v>
      </c>
      <c r="C588" s="10" t="s">
        <v>194</v>
      </c>
    </row>
    <row r="589" spans="2:3" hidden="1" x14ac:dyDescent="0.25">
      <c r="B589" s="3" t="s">
        <v>171</v>
      </c>
      <c r="C589" s="3" t="s">
        <v>194</v>
      </c>
    </row>
    <row r="590" spans="2:3" hidden="1" x14ac:dyDescent="0.25">
      <c r="B590" s="3" t="s">
        <v>171</v>
      </c>
      <c r="C590" s="3" t="s">
        <v>194</v>
      </c>
    </row>
    <row r="591" spans="2:3" hidden="1" x14ac:dyDescent="0.25">
      <c r="B591" s="2" t="s">
        <v>161</v>
      </c>
      <c r="C591" s="2" t="s">
        <v>194</v>
      </c>
    </row>
    <row r="592" spans="2:3" hidden="1" x14ac:dyDescent="0.25">
      <c r="B592" s="2" t="s">
        <v>161</v>
      </c>
      <c r="C592" s="2" t="s">
        <v>194</v>
      </c>
    </row>
    <row r="593" spans="2:3" hidden="1" x14ac:dyDescent="0.25">
      <c r="B593" s="3" t="s">
        <v>175</v>
      </c>
      <c r="C593" s="3" t="s">
        <v>194</v>
      </c>
    </row>
    <row r="594" spans="2:3" hidden="1" x14ac:dyDescent="0.25">
      <c r="B594" s="3" t="s">
        <v>119</v>
      </c>
      <c r="C594" s="3" t="s">
        <v>194</v>
      </c>
    </row>
    <row r="595" spans="2:3" hidden="1" x14ac:dyDescent="0.25">
      <c r="B595" s="3" t="s">
        <v>119</v>
      </c>
      <c r="C595" s="3" t="s">
        <v>194</v>
      </c>
    </row>
    <row r="596" spans="2:3" hidden="1" x14ac:dyDescent="0.25">
      <c r="B596" s="10" t="s">
        <v>78</v>
      </c>
      <c r="C596" s="10" t="s">
        <v>194</v>
      </c>
    </row>
    <row r="597" spans="2:3" hidden="1" x14ac:dyDescent="0.25">
      <c r="B597" s="3" t="s">
        <v>78</v>
      </c>
      <c r="C597" s="3" t="s">
        <v>194</v>
      </c>
    </row>
    <row r="598" spans="2:3" hidden="1" x14ac:dyDescent="0.25">
      <c r="B598" s="3" t="s">
        <v>78</v>
      </c>
      <c r="C598" s="3" t="s">
        <v>194</v>
      </c>
    </row>
    <row r="599" spans="2:3" hidden="1" x14ac:dyDescent="0.25">
      <c r="B599" s="3" t="s">
        <v>140</v>
      </c>
      <c r="C599" s="3" t="s">
        <v>194</v>
      </c>
    </row>
    <row r="600" spans="2:3" hidden="1" x14ac:dyDescent="0.25">
      <c r="B600" s="10" t="s">
        <v>76</v>
      </c>
      <c r="C600" s="10" t="s">
        <v>194</v>
      </c>
    </row>
    <row r="601" spans="2:3" hidden="1" x14ac:dyDescent="0.25">
      <c r="B601" s="10" t="s">
        <v>76</v>
      </c>
      <c r="C601" s="10" t="s">
        <v>194</v>
      </c>
    </row>
    <row r="602" spans="2:3" hidden="1" x14ac:dyDescent="0.25">
      <c r="B602" s="1" t="s">
        <v>76</v>
      </c>
      <c r="C602" s="1" t="s">
        <v>194</v>
      </c>
    </row>
    <row r="603" spans="2:3" hidden="1" x14ac:dyDescent="0.25">
      <c r="B603" s="3" t="s">
        <v>76</v>
      </c>
      <c r="C603" s="3" t="s">
        <v>194</v>
      </c>
    </row>
    <row r="604" spans="2:3" hidden="1" x14ac:dyDescent="0.25">
      <c r="B604" s="2" t="s">
        <v>168</v>
      </c>
      <c r="C604" s="2" t="s">
        <v>194</v>
      </c>
    </row>
    <row r="605" spans="2:3" hidden="1" x14ac:dyDescent="0.25">
      <c r="B605" s="10" t="s">
        <v>77</v>
      </c>
      <c r="C605" s="10" t="s">
        <v>194</v>
      </c>
    </row>
    <row r="606" spans="2:3" hidden="1" x14ac:dyDescent="0.25">
      <c r="B606" s="10" t="s">
        <v>70</v>
      </c>
      <c r="C606" s="10" t="s">
        <v>194</v>
      </c>
    </row>
    <row r="607" spans="2:3" hidden="1" x14ac:dyDescent="0.25">
      <c r="B607" s="10" t="s">
        <v>70</v>
      </c>
      <c r="C607" s="10" t="s">
        <v>194</v>
      </c>
    </row>
    <row r="608" spans="2:3" hidden="1" x14ac:dyDescent="0.25">
      <c r="B608" s="10" t="s">
        <v>70</v>
      </c>
      <c r="C608" s="10" t="s">
        <v>194</v>
      </c>
    </row>
    <row r="609" spans="2:3" hidden="1" x14ac:dyDescent="0.25">
      <c r="B609" s="10" t="s">
        <v>70</v>
      </c>
      <c r="C609" s="10" t="s">
        <v>194</v>
      </c>
    </row>
    <row r="610" spans="2:3" hidden="1" x14ac:dyDescent="0.25">
      <c r="B610" s="3" t="s">
        <v>154</v>
      </c>
      <c r="C610" s="3" t="s">
        <v>194</v>
      </c>
    </row>
    <row r="611" spans="2:3" hidden="1" x14ac:dyDescent="0.25">
      <c r="B611" s="3" t="s">
        <v>183</v>
      </c>
      <c r="C611" s="3" t="s">
        <v>195</v>
      </c>
    </row>
    <row r="612" spans="2:3" hidden="1" x14ac:dyDescent="0.25">
      <c r="B612" s="10" t="s">
        <v>72</v>
      </c>
      <c r="C612" s="10" t="s">
        <v>195</v>
      </c>
    </row>
    <row r="613" spans="2:3" hidden="1" x14ac:dyDescent="0.25">
      <c r="B613" s="3" t="s">
        <v>178</v>
      </c>
      <c r="C613" s="3" t="s">
        <v>194</v>
      </c>
    </row>
    <row r="614" spans="2:3" hidden="1" x14ac:dyDescent="0.25">
      <c r="B614" s="1" t="s">
        <v>110</v>
      </c>
      <c r="C614" s="1" t="s">
        <v>194</v>
      </c>
    </row>
    <row r="615" spans="2:3" hidden="1" x14ac:dyDescent="0.25">
      <c r="B615" s="1" t="s">
        <v>110</v>
      </c>
      <c r="C615" s="1" t="s">
        <v>194</v>
      </c>
    </row>
    <row r="616" spans="2:3" hidden="1" x14ac:dyDescent="0.25">
      <c r="B616" s="1" t="s">
        <v>110</v>
      </c>
      <c r="C616" s="1" t="s">
        <v>194</v>
      </c>
    </row>
    <row r="617" spans="2:3" hidden="1" x14ac:dyDescent="0.25">
      <c r="B617" s="1" t="s">
        <v>110</v>
      </c>
      <c r="C617" s="1" t="s">
        <v>194</v>
      </c>
    </row>
    <row r="618" spans="2:3" hidden="1" x14ac:dyDescent="0.25">
      <c r="B618" s="10" t="s">
        <v>56</v>
      </c>
      <c r="C618" s="10" t="s">
        <v>194</v>
      </c>
    </row>
    <row r="619" spans="2:3" hidden="1" x14ac:dyDescent="0.25">
      <c r="B619" s="10" t="s">
        <v>56</v>
      </c>
      <c r="C619" s="10" t="s">
        <v>194</v>
      </c>
    </row>
    <row r="620" spans="2:3" hidden="1" x14ac:dyDescent="0.25">
      <c r="B620" s="3" t="s">
        <v>56</v>
      </c>
      <c r="C620" s="3" t="s">
        <v>194</v>
      </c>
    </row>
    <row r="621" spans="2:3" hidden="1" x14ac:dyDescent="0.25">
      <c r="B621" s="3" t="s">
        <v>56</v>
      </c>
      <c r="C621" s="3" t="s">
        <v>194</v>
      </c>
    </row>
    <row r="622" spans="2:3" hidden="1" x14ac:dyDescent="0.25">
      <c r="B622" s="9" t="s">
        <v>56</v>
      </c>
      <c r="C622" s="9" t="s">
        <v>194</v>
      </c>
    </row>
    <row r="623" spans="2:3" hidden="1" x14ac:dyDescent="0.25">
      <c r="B623" s="9" t="s">
        <v>56</v>
      </c>
      <c r="C623" s="9" t="s">
        <v>194</v>
      </c>
    </row>
    <row r="624" spans="2:3" hidden="1" x14ac:dyDescent="0.25">
      <c r="B624" s="2" t="s">
        <v>56</v>
      </c>
      <c r="C624" s="2" t="s">
        <v>194</v>
      </c>
    </row>
    <row r="625" spans="2:3" hidden="1" x14ac:dyDescent="0.25">
      <c r="B625" s="1" t="s">
        <v>64</v>
      </c>
      <c r="C625" s="1" t="s">
        <v>194</v>
      </c>
    </row>
    <row r="626" spans="2:3" hidden="1" x14ac:dyDescent="0.25">
      <c r="B626" s="1" t="s">
        <v>64</v>
      </c>
      <c r="C626" s="1" t="s">
        <v>194</v>
      </c>
    </row>
    <row r="627" spans="2:3" hidden="1" x14ac:dyDescent="0.25">
      <c r="B627" s="1" t="s">
        <v>64</v>
      </c>
      <c r="C627" s="1" t="s">
        <v>194</v>
      </c>
    </row>
    <row r="628" spans="2:3" hidden="1" x14ac:dyDescent="0.25">
      <c r="B628" s="1" t="s">
        <v>64</v>
      </c>
      <c r="C628" s="1" t="s">
        <v>194</v>
      </c>
    </row>
    <row r="629" spans="2:3" hidden="1" x14ac:dyDescent="0.25">
      <c r="B629" s="1" t="s">
        <v>63</v>
      </c>
      <c r="C629" s="1" t="s">
        <v>194</v>
      </c>
    </row>
    <row r="630" spans="2:3" hidden="1" x14ac:dyDescent="0.25">
      <c r="B630" s="1" t="s">
        <v>61</v>
      </c>
      <c r="C630" s="1" t="s">
        <v>195</v>
      </c>
    </row>
    <row r="631" spans="2:3" hidden="1" x14ac:dyDescent="0.25">
      <c r="B631" s="3" t="s">
        <v>41</v>
      </c>
      <c r="C631" s="3" t="s">
        <v>194</v>
      </c>
    </row>
    <row r="632" spans="2:3" hidden="1" x14ac:dyDescent="0.25">
      <c r="B632" s="3" t="s">
        <v>41</v>
      </c>
      <c r="C632" s="3" t="s">
        <v>194</v>
      </c>
    </row>
    <row r="633" spans="2:3" hidden="1" x14ac:dyDescent="0.25">
      <c r="B633" s="3" t="s">
        <v>41</v>
      </c>
      <c r="C633" s="3" t="s">
        <v>194</v>
      </c>
    </row>
    <row r="634" spans="2:3" hidden="1" x14ac:dyDescent="0.25">
      <c r="B634" s="3" t="s">
        <v>41</v>
      </c>
      <c r="C634" s="3" t="s">
        <v>194</v>
      </c>
    </row>
    <row r="635" spans="2:3" hidden="1" x14ac:dyDescent="0.25">
      <c r="B635" s="3" t="s">
        <v>41</v>
      </c>
      <c r="C635" s="3" t="s">
        <v>194</v>
      </c>
    </row>
    <row r="636" spans="2:3" hidden="1" x14ac:dyDescent="0.25">
      <c r="B636" s="3" t="s">
        <v>41</v>
      </c>
      <c r="C636" s="3" t="s">
        <v>194</v>
      </c>
    </row>
    <row r="637" spans="2:3" hidden="1" x14ac:dyDescent="0.25">
      <c r="B637" s="3" t="s">
        <v>41</v>
      </c>
      <c r="C637" s="3" t="s">
        <v>194</v>
      </c>
    </row>
    <row r="638" spans="2:3" hidden="1" x14ac:dyDescent="0.25">
      <c r="B638" s="3" t="s">
        <v>41</v>
      </c>
      <c r="C638" s="3" t="s">
        <v>194</v>
      </c>
    </row>
    <row r="639" spans="2:3" hidden="1" x14ac:dyDescent="0.25">
      <c r="B639" s="3" t="s">
        <v>41</v>
      </c>
      <c r="C639" s="3" t="s">
        <v>194</v>
      </c>
    </row>
    <row r="640" spans="2:3" hidden="1" x14ac:dyDescent="0.25">
      <c r="B640" s="3" t="s">
        <v>41</v>
      </c>
      <c r="C640" s="3" t="s">
        <v>194</v>
      </c>
    </row>
    <row r="641" spans="2:3" hidden="1" x14ac:dyDescent="0.25">
      <c r="B641" s="3" t="s">
        <v>41</v>
      </c>
      <c r="C641" s="3" t="s">
        <v>194</v>
      </c>
    </row>
    <row r="642" spans="2:3" hidden="1" x14ac:dyDescent="0.25">
      <c r="B642" s="3" t="s">
        <v>41</v>
      </c>
      <c r="C642" s="3" t="s">
        <v>194</v>
      </c>
    </row>
    <row r="643" spans="2:3" hidden="1" x14ac:dyDescent="0.25">
      <c r="B643" s="3" t="s">
        <v>41</v>
      </c>
      <c r="C643" s="3" t="s">
        <v>194</v>
      </c>
    </row>
    <row r="644" spans="2:3" hidden="1" x14ac:dyDescent="0.25">
      <c r="B644" s="3" t="s">
        <v>41</v>
      </c>
      <c r="C644" s="3" t="s">
        <v>194</v>
      </c>
    </row>
    <row r="645" spans="2:3" hidden="1" x14ac:dyDescent="0.25">
      <c r="B645" s="3" t="s">
        <v>41</v>
      </c>
      <c r="C645" s="3" t="s">
        <v>194</v>
      </c>
    </row>
    <row r="646" spans="2:3" hidden="1" x14ac:dyDescent="0.25">
      <c r="B646" s="3" t="s">
        <v>41</v>
      </c>
      <c r="C646" s="3" t="s">
        <v>194</v>
      </c>
    </row>
    <row r="647" spans="2:3" hidden="1" x14ac:dyDescent="0.25">
      <c r="B647" s="3" t="s">
        <v>41</v>
      </c>
      <c r="C647" s="3" t="s">
        <v>194</v>
      </c>
    </row>
    <row r="648" spans="2:3" hidden="1" x14ac:dyDescent="0.25">
      <c r="B648" s="3" t="s">
        <v>41</v>
      </c>
      <c r="C648" s="3" t="s">
        <v>194</v>
      </c>
    </row>
    <row r="649" spans="2:3" hidden="1" x14ac:dyDescent="0.25">
      <c r="B649" s="3" t="s">
        <v>41</v>
      </c>
      <c r="C649" s="3" t="s">
        <v>194</v>
      </c>
    </row>
    <row r="650" spans="2:3" hidden="1" x14ac:dyDescent="0.25">
      <c r="B650" s="3" t="s">
        <v>41</v>
      </c>
      <c r="C650" s="3" t="s">
        <v>194</v>
      </c>
    </row>
    <row r="651" spans="2:3" hidden="1" x14ac:dyDescent="0.25">
      <c r="B651" s="3" t="s">
        <v>41</v>
      </c>
      <c r="C651" s="3" t="s">
        <v>194</v>
      </c>
    </row>
    <row r="652" spans="2:3" hidden="1" x14ac:dyDescent="0.25">
      <c r="B652" s="3" t="s">
        <v>41</v>
      </c>
      <c r="C652" s="3" t="s">
        <v>194</v>
      </c>
    </row>
    <row r="653" spans="2:3" hidden="1" x14ac:dyDescent="0.25">
      <c r="B653" s="3" t="s">
        <v>41</v>
      </c>
      <c r="C653" s="3" t="s">
        <v>194</v>
      </c>
    </row>
    <row r="654" spans="2:3" hidden="1" x14ac:dyDescent="0.25">
      <c r="B654" s="3" t="s">
        <v>41</v>
      </c>
      <c r="C654" s="3" t="s">
        <v>194</v>
      </c>
    </row>
    <row r="655" spans="2:3" hidden="1" x14ac:dyDescent="0.25">
      <c r="B655" s="3" t="s">
        <v>41</v>
      </c>
      <c r="C655" s="3" t="s">
        <v>194</v>
      </c>
    </row>
    <row r="656" spans="2:3" hidden="1" x14ac:dyDescent="0.25">
      <c r="B656" s="3" t="s">
        <v>41</v>
      </c>
      <c r="C656" s="3" t="s">
        <v>194</v>
      </c>
    </row>
    <row r="657" spans="2:3" hidden="1" x14ac:dyDescent="0.25">
      <c r="B657" s="9" t="s">
        <v>41</v>
      </c>
      <c r="C657" s="9" t="s">
        <v>194</v>
      </c>
    </row>
    <row r="658" spans="2:3" hidden="1" x14ac:dyDescent="0.25">
      <c r="B658" s="3" t="s">
        <v>41</v>
      </c>
      <c r="C658" s="3" t="s">
        <v>194</v>
      </c>
    </row>
    <row r="659" spans="2:3" hidden="1" x14ac:dyDescent="0.25">
      <c r="B659" s="3" t="s">
        <v>130</v>
      </c>
      <c r="C659" s="3" t="s">
        <v>194</v>
      </c>
    </row>
    <row r="660" spans="2:3" hidden="1" x14ac:dyDescent="0.25">
      <c r="B660" s="3" t="s">
        <v>138</v>
      </c>
      <c r="C660" s="3" t="s">
        <v>195</v>
      </c>
    </row>
    <row r="661" spans="2:3" hidden="1" x14ac:dyDescent="0.25">
      <c r="B661" s="3" t="s">
        <v>129</v>
      </c>
      <c r="C661" s="3" t="s">
        <v>195</v>
      </c>
    </row>
    <row r="662" spans="2:3" hidden="1" x14ac:dyDescent="0.25">
      <c r="B662" s="3" t="s">
        <v>129</v>
      </c>
      <c r="C662" s="3" t="s">
        <v>195</v>
      </c>
    </row>
    <row r="663" spans="2:3" hidden="1" x14ac:dyDescent="0.25">
      <c r="B663" s="3" t="s">
        <v>129</v>
      </c>
      <c r="C663" s="3" t="s">
        <v>195</v>
      </c>
    </row>
    <row r="664" spans="2:3" hidden="1" x14ac:dyDescent="0.25">
      <c r="B664" s="3" t="s">
        <v>51</v>
      </c>
      <c r="C664" s="3" t="s">
        <v>195</v>
      </c>
    </row>
    <row r="665" spans="2:3" hidden="1" x14ac:dyDescent="0.25">
      <c r="B665" s="3" t="s">
        <v>51</v>
      </c>
      <c r="C665" s="3" t="s">
        <v>195</v>
      </c>
    </row>
    <row r="666" spans="2:3" hidden="1" x14ac:dyDescent="0.25">
      <c r="B666" s="3" t="s">
        <v>51</v>
      </c>
      <c r="C666" s="3" t="s">
        <v>195</v>
      </c>
    </row>
    <row r="667" spans="2:3" hidden="1" x14ac:dyDescent="0.25">
      <c r="B667" s="3" t="s">
        <v>51</v>
      </c>
      <c r="C667" s="3" t="s">
        <v>195</v>
      </c>
    </row>
    <row r="668" spans="2:3" hidden="1" x14ac:dyDescent="0.25">
      <c r="B668" s="3" t="s">
        <v>51</v>
      </c>
      <c r="C668" s="3" t="s">
        <v>195</v>
      </c>
    </row>
    <row r="669" spans="2:3" hidden="1" x14ac:dyDescent="0.25">
      <c r="B669" s="3" t="s">
        <v>51</v>
      </c>
      <c r="C669" s="3" t="s">
        <v>195</v>
      </c>
    </row>
    <row r="670" spans="2:3" hidden="1" x14ac:dyDescent="0.25">
      <c r="B670" s="3" t="s">
        <v>51</v>
      </c>
      <c r="C670" s="3" t="s">
        <v>195</v>
      </c>
    </row>
    <row r="671" spans="2:3" hidden="1" x14ac:dyDescent="0.25">
      <c r="B671" s="3" t="s">
        <v>51</v>
      </c>
      <c r="C671" s="3" t="s">
        <v>195</v>
      </c>
    </row>
    <row r="672" spans="2:3" hidden="1" x14ac:dyDescent="0.25">
      <c r="B672" s="3" t="s">
        <v>51</v>
      </c>
      <c r="C672" s="3" t="s">
        <v>195</v>
      </c>
    </row>
    <row r="673" spans="2:3" hidden="1" x14ac:dyDescent="0.25">
      <c r="B673" s="3" t="s">
        <v>51</v>
      </c>
      <c r="C673" s="3" t="s">
        <v>195</v>
      </c>
    </row>
    <row r="674" spans="2:3" hidden="1" x14ac:dyDescent="0.25">
      <c r="B674" s="3" t="s">
        <v>51</v>
      </c>
      <c r="C674" s="3" t="s">
        <v>195</v>
      </c>
    </row>
    <row r="675" spans="2:3" hidden="1" x14ac:dyDescent="0.25">
      <c r="B675" s="3" t="s">
        <v>51</v>
      </c>
      <c r="C675" s="3" t="s">
        <v>195</v>
      </c>
    </row>
    <row r="676" spans="2:3" hidden="1" x14ac:dyDescent="0.25">
      <c r="B676" s="3" t="s">
        <v>51</v>
      </c>
      <c r="C676" s="3" t="s">
        <v>195</v>
      </c>
    </row>
    <row r="677" spans="2:3" hidden="1" x14ac:dyDescent="0.25">
      <c r="B677" s="3" t="s">
        <v>51</v>
      </c>
      <c r="C677" s="3" t="s">
        <v>195</v>
      </c>
    </row>
    <row r="678" spans="2:3" hidden="1" x14ac:dyDescent="0.25">
      <c r="B678" s="3" t="s">
        <v>51</v>
      </c>
      <c r="C678" s="3" t="s">
        <v>195</v>
      </c>
    </row>
    <row r="679" spans="2:3" hidden="1" x14ac:dyDescent="0.25">
      <c r="B679" s="3" t="s">
        <v>51</v>
      </c>
      <c r="C679" s="3" t="s">
        <v>195</v>
      </c>
    </row>
    <row r="680" spans="2:3" hidden="1" x14ac:dyDescent="0.25">
      <c r="B680" s="3" t="s">
        <v>51</v>
      </c>
      <c r="C680" s="3" t="s">
        <v>195</v>
      </c>
    </row>
    <row r="681" spans="2:3" hidden="1" x14ac:dyDescent="0.25">
      <c r="B681" s="3" t="s">
        <v>51</v>
      </c>
      <c r="C681" s="3" t="s">
        <v>195</v>
      </c>
    </row>
    <row r="682" spans="2:3" hidden="1" x14ac:dyDescent="0.25">
      <c r="B682" s="3" t="s">
        <v>51</v>
      </c>
      <c r="C682" s="3" t="s">
        <v>195</v>
      </c>
    </row>
    <row r="683" spans="2:3" hidden="1" x14ac:dyDescent="0.25">
      <c r="B683" s="3" t="s">
        <v>51</v>
      </c>
      <c r="C683" s="3" t="s">
        <v>195</v>
      </c>
    </row>
    <row r="684" spans="2:3" hidden="1" x14ac:dyDescent="0.25">
      <c r="B684" s="3" t="s">
        <v>51</v>
      </c>
      <c r="C684" s="3" t="s">
        <v>195</v>
      </c>
    </row>
    <row r="685" spans="2:3" hidden="1" x14ac:dyDescent="0.25">
      <c r="B685" s="10" t="s">
        <v>51</v>
      </c>
      <c r="C685" s="10" t="s">
        <v>195</v>
      </c>
    </row>
    <row r="686" spans="2:3" hidden="1" x14ac:dyDescent="0.25">
      <c r="B686" s="1" t="s">
        <v>51</v>
      </c>
      <c r="C686" s="1" t="s">
        <v>195</v>
      </c>
    </row>
    <row r="687" spans="2:3" hidden="1" x14ac:dyDescent="0.25">
      <c r="B687" s="9" t="s">
        <v>51</v>
      </c>
      <c r="C687" s="9" t="s">
        <v>195</v>
      </c>
    </row>
    <row r="688" spans="2:3" hidden="1" x14ac:dyDescent="0.25">
      <c r="B688" s="9" t="s">
        <v>51</v>
      </c>
      <c r="C688" s="9" t="s">
        <v>195</v>
      </c>
    </row>
    <row r="689" spans="2:3" hidden="1" x14ac:dyDescent="0.25">
      <c r="B689" s="1" t="s">
        <v>51</v>
      </c>
      <c r="C689" s="1" t="s">
        <v>195</v>
      </c>
    </row>
    <row r="690" spans="2:3" hidden="1" x14ac:dyDescent="0.25">
      <c r="B690" s="1" t="s">
        <v>51</v>
      </c>
      <c r="C690" s="1" t="s">
        <v>195</v>
      </c>
    </row>
    <row r="691" spans="2:3" hidden="1" x14ac:dyDescent="0.25">
      <c r="B691" s="3" t="s">
        <v>124</v>
      </c>
      <c r="C691" s="3" t="s">
        <v>194</v>
      </c>
    </row>
    <row r="692" spans="2:3" hidden="1" x14ac:dyDescent="0.25">
      <c r="B692" s="3" t="s">
        <v>124</v>
      </c>
      <c r="C692" s="3" t="s">
        <v>194</v>
      </c>
    </row>
    <row r="693" spans="2:3" hidden="1" x14ac:dyDescent="0.25">
      <c r="B693" s="3" t="s">
        <v>124</v>
      </c>
      <c r="C693" s="3" t="s">
        <v>194</v>
      </c>
    </row>
    <row r="694" spans="2:3" hidden="1" x14ac:dyDescent="0.25">
      <c r="B694" s="3" t="s">
        <v>150</v>
      </c>
      <c r="C694" s="3" t="s">
        <v>194</v>
      </c>
    </row>
    <row r="695" spans="2:3" hidden="1" x14ac:dyDescent="0.25">
      <c r="B695" s="3" t="s">
        <v>145</v>
      </c>
      <c r="C695" s="3" t="s">
        <v>195</v>
      </c>
    </row>
    <row r="696" spans="2:3" hidden="1" x14ac:dyDescent="0.25">
      <c r="B696" s="3" t="s">
        <v>145</v>
      </c>
      <c r="C696" s="3" t="s">
        <v>195</v>
      </c>
    </row>
    <row r="697" spans="2:3" hidden="1" x14ac:dyDescent="0.25">
      <c r="B697" s="3" t="s">
        <v>145</v>
      </c>
      <c r="C697" s="3" t="s">
        <v>195</v>
      </c>
    </row>
    <row r="698" spans="2:3" hidden="1" x14ac:dyDescent="0.25">
      <c r="B698" s="3" t="s">
        <v>145</v>
      </c>
      <c r="C698" s="3" t="s">
        <v>195</v>
      </c>
    </row>
    <row r="699" spans="2:3" hidden="1" x14ac:dyDescent="0.25">
      <c r="B699" s="3" t="s">
        <v>145</v>
      </c>
      <c r="C699" s="3" t="s">
        <v>195</v>
      </c>
    </row>
    <row r="700" spans="2:3" hidden="1" x14ac:dyDescent="0.25">
      <c r="B700" s="3" t="s">
        <v>145</v>
      </c>
      <c r="C700" s="3" t="s">
        <v>195</v>
      </c>
    </row>
    <row r="701" spans="2:3" hidden="1" x14ac:dyDescent="0.25">
      <c r="B701" s="3" t="s">
        <v>182</v>
      </c>
      <c r="C701" s="3" t="s">
        <v>195</v>
      </c>
    </row>
    <row r="702" spans="2:3" hidden="1" x14ac:dyDescent="0.25">
      <c r="B702" s="3" t="s">
        <v>182</v>
      </c>
      <c r="C702" s="3" t="s">
        <v>195</v>
      </c>
    </row>
    <row r="703" spans="2:3" hidden="1" x14ac:dyDescent="0.25">
      <c r="B703" s="3" t="s">
        <v>182</v>
      </c>
      <c r="C703" s="3" t="s">
        <v>195</v>
      </c>
    </row>
    <row r="704" spans="2:3" hidden="1" x14ac:dyDescent="0.25">
      <c r="B704" s="3" t="s">
        <v>137</v>
      </c>
      <c r="C704" s="3" t="s">
        <v>195</v>
      </c>
    </row>
    <row r="705" spans="2:3" hidden="1" x14ac:dyDescent="0.25">
      <c r="B705" s="3" t="s">
        <v>68</v>
      </c>
      <c r="C705" s="3" t="s">
        <v>195</v>
      </c>
    </row>
    <row r="706" spans="2:3" hidden="1" x14ac:dyDescent="0.25">
      <c r="B706" s="1" t="s">
        <v>68</v>
      </c>
      <c r="C706" s="1" t="s">
        <v>195</v>
      </c>
    </row>
    <row r="707" spans="2:3" hidden="1" x14ac:dyDescent="0.25">
      <c r="B707" s="1" t="s">
        <v>68</v>
      </c>
      <c r="C707" s="1" t="s">
        <v>195</v>
      </c>
    </row>
    <row r="708" spans="2:3" hidden="1" x14ac:dyDescent="0.25">
      <c r="B708" s="10" t="s">
        <v>68</v>
      </c>
      <c r="C708" s="10" t="s">
        <v>195</v>
      </c>
    </row>
    <row r="709" spans="2:3" hidden="1" x14ac:dyDescent="0.25">
      <c r="B709" s="10" t="s">
        <v>68</v>
      </c>
      <c r="C709" s="10" t="s">
        <v>195</v>
      </c>
    </row>
    <row r="710" spans="2:3" hidden="1" x14ac:dyDescent="0.25">
      <c r="B710" s="10" t="s">
        <v>68</v>
      </c>
      <c r="C710" s="10" t="s">
        <v>195</v>
      </c>
    </row>
    <row r="711" spans="2:3" hidden="1" x14ac:dyDescent="0.25">
      <c r="B711" s="10" t="s">
        <v>68</v>
      </c>
      <c r="C711" s="10" t="s">
        <v>195</v>
      </c>
    </row>
    <row r="712" spans="2:3" hidden="1" x14ac:dyDescent="0.25">
      <c r="B712" s="3" t="s">
        <v>68</v>
      </c>
      <c r="C712" s="3" t="s">
        <v>195</v>
      </c>
    </row>
    <row r="713" spans="2:3" hidden="1" x14ac:dyDescent="0.25">
      <c r="B713" s="3" t="s">
        <v>68</v>
      </c>
      <c r="C713" s="3" t="s">
        <v>195</v>
      </c>
    </row>
    <row r="714" spans="2:3" hidden="1" x14ac:dyDescent="0.25">
      <c r="B714" s="1" t="s">
        <v>68</v>
      </c>
      <c r="C714" s="1" t="s">
        <v>195</v>
      </c>
    </row>
    <row r="715" spans="2:3" hidden="1" x14ac:dyDescent="0.25">
      <c r="B715" s="1" t="s">
        <v>68</v>
      </c>
      <c r="C715" s="1" t="s">
        <v>195</v>
      </c>
    </row>
    <row r="716" spans="2:3" hidden="1" x14ac:dyDescent="0.25">
      <c r="B716" s="1" t="s">
        <v>113</v>
      </c>
      <c r="C716" s="1" t="s">
        <v>195</v>
      </c>
    </row>
    <row r="717" spans="2:3" hidden="1" x14ac:dyDescent="0.25">
      <c r="B717" s="3" t="s">
        <v>113</v>
      </c>
      <c r="C717" s="3" t="s">
        <v>195</v>
      </c>
    </row>
    <row r="718" spans="2:3" hidden="1" x14ac:dyDescent="0.25">
      <c r="B718" s="10" t="s">
        <v>69</v>
      </c>
      <c r="C718" s="10" t="s">
        <v>195</v>
      </c>
    </row>
    <row r="719" spans="2:3" hidden="1" x14ac:dyDescent="0.25">
      <c r="B719" s="1" t="s">
        <v>106</v>
      </c>
      <c r="C719" s="1" t="s">
        <v>195</v>
      </c>
    </row>
    <row r="720" spans="2:3" hidden="1" x14ac:dyDescent="0.25">
      <c r="B720" s="1" t="s">
        <v>106</v>
      </c>
      <c r="C720" s="1" t="s">
        <v>195</v>
      </c>
    </row>
    <row r="721" spans="2:3" hidden="1" x14ac:dyDescent="0.25">
      <c r="B721" s="1" t="s">
        <v>106</v>
      </c>
      <c r="C721" s="1" t="s">
        <v>195</v>
      </c>
    </row>
    <row r="722" spans="2:3" hidden="1" x14ac:dyDescent="0.25">
      <c r="B722" s="1" t="s">
        <v>106</v>
      </c>
      <c r="C722" s="1" t="s">
        <v>195</v>
      </c>
    </row>
    <row r="723" spans="2:3" hidden="1" x14ac:dyDescent="0.25">
      <c r="B723" s="1" t="s">
        <v>106</v>
      </c>
      <c r="C723" s="1" t="s">
        <v>195</v>
      </c>
    </row>
    <row r="724" spans="2:3" hidden="1" x14ac:dyDescent="0.25">
      <c r="B724" s="1" t="s">
        <v>157</v>
      </c>
      <c r="C724" s="1" t="s">
        <v>195</v>
      </c>
    </row>
    <row r="725" spans="2:3" hidden="1" x14ac:dyDescent="0.25">
      <c r="B725" s="1" t="s">
        <v>157</v>
      </c>
      <c r="C725" s="1" t="s">
        <v>195</v>
      </c>
    </row>
    <row r="726" spans="2:3" hidden="1" x14ac:dyDescent="0.25">
      <c r="B726" s="3" t="s">
        <v>136</v>
      </c>
      <c r="C726" s="3" t="s">
        <v>195</v>
      </c>
    </row>
    <row r="727" spans="2:3" hidden="1" x14ac:dyDescent="0.25">
      <c r="B727" s="1" t="s">
        <v>100</v>
      </c>
      <c r="C727" s="1" t="s">
        <v>194</v>
      </c>
    </row>
    <row r="728" spans="2:3" hidden="1" x14ac:dyDescent="0.25">
      <c r="B728" s="3" t="s">
        <v>176</v>
      </c>
      <c r="C728" s="3" t="s">
        <v>195</v>
      </c>
    </row>
    <row r="729" spans="2:3" hidden="1" x14ac:dyDescent="0.25">
      <c r="B729" s="3" t="s">
        <v>176</v>
      </c>
      <c r="C729" s="3" t="s">
        <v>195</v>
      </c>
    </row>
    <row r="730" spans="2:3" hidden="1" x14ac:dyDescent="0.25">
      <c r="B730" s="3" t="s">
        <v>176</v>
      </c>
      <c r="C730" s="3" t="s">
        <v>195</v>
      </c>
    </row>
    <row r="731" spans="2:3" hidden="1" x14ac:dyDescent="0.25">
      <c r="B731" s="3" t="s">
        <v>176</v>
      </c>
      <c r="C731" s="3" t="s">
        <v>195</v>
      </c>
    </row>
    <row r="732" spans="2:3" hidden="1" x14ac:dyDescent="0.25">
      <c r="B732" s="3" t="s">
        <v>176</v>
      </c>
      <c r="C732" s="3" t="s">
        <v>195</v>
      </c>
    </row>
    <row r="733" spans="2:3" hidden="1" x14ac:dyDescent="0.25">
      <c r="B733" s="3" t="s">
        <v>176</v>
      </c>
      <c r="C733" s="3" t="s">
        <v>195</v>
      </c>
    </row>
    <row r="734" spans="2:3" hidden="1" x14ac:dyDescent="0.25">
      <c r="B734" s="3" t="s">
        <v>176</v>
      </c>
      <c r="C734" s="3" t="s">
        <v>195</v>
      </c>
    </row>
    <row r="735" spans="2:3" hidden="1" x14ac:dyDescent="0.25">
      <c r="B735" s="3" t="s">
        <v>176</v>
      </c>
      <c r="C735" s="3" t="s">
        <v>195</v>
      </c>
    </row>
    <row r="736" spans="2:3" hidden="1" x14ac:dyDescent="0.25">
      <c r="B736" s="3" t="s">
        <v>176</v>
      </c>
      <c r="C736" s="3" t="s">
        <v>195</v>
      </c>
    </row>
    <row r="737" spans="1:7" hidden="1" x14ac:dyDescent="0.25">
      <c r="B737" s="3" t="s">
        <v>176</v>
      </c>
      <c r="C737" s="3" t="s">
        <v>195</v>
      </c>
    </row>
    <row r="738" spans="1:7" hidden="1" x14ac:dyDescent="0.25">
      <c r="B738" s="3" t="s">
        <v>176</v>
      </c>
      <c r="C738" s="3" t="s">
        <v>195</v>
      </c>
    </row>
    <row r="739" spans="1:7" hidden="1" x14ac:dyDescent="0.25">
      <c r="B739" s="3" t="s">
        <v>176</v>
      </c>
      <c r="C739" s="3" t="s">
        <v>195</v>
      </c>
    </row>
    <row r="740" spans="1:7" hidden="1" x14ac:dyDescent="0.25">
      <c r="B740" s="10" t="s">
        <v>73</v>
      </c>
      <c r="C740" s="10" t="s">
        <v>195</v>
      </c>
    </row>
    <row r="741" spans="1:7" hidden="1" x14ac:dyDescent="0.25">
      <c r="B741" s="3"/>
      <c r="C741" s="3"/>
    </row>
    <row r="742" spans="1:7" hidden="1" x14ac:dyDescent="0.25"/>
    <row r="744" spans="1:7" ht="31.5" customHeight="1" x14ac:dyDescent="0.25">
      <c r="A744" s="121" t="s">
        <v>514</v>
      </c>
      <c r="B744" s="121"/>
      <c r="C744" s="121"/>
      <c r="D744" s="121"/>
      <c r="E744" s="121"/>
      <c r="F744" s="121"/>
    </row>
    <row r="745" spans="1:7" x14ac:dyDescent="0.25">
      <c r="A745" s="17" t="s">
        <v>286</v>
      </c>
      <c r="B745" s="17" t="s">
        <v>273</v>
      </c>
      <c r="C745" s="17" t="s">
        <v>274</v>
      </c>
      <c r="D745" s="17" t="s">
        <v>275</v>
      </c>
      <c r="E745" s="17" t="s">
        <v>193</v>
      </c>
      <c r="F745" s="17" t="s">
        <v>298</v>
      </c>
    </row>
    <row r="746" spans="1:7" x14ac:dyDescent="0.25">
      <c r="A746" s="17">
        <v>1</v>
      </c>
      <c r="B746" s="55" t="s">
        <v>131</v>
      </c>
      <c r="C746" s="55" t="s">
        <v>283</v>
      </c>
      <c r="D746" s="55" t="s">
        <v>276</v>
      </c>
      <c r="E746" s="55" t="s">
        <v>195</v>
      </c>
      <c r="F746" s="55" t="s">
        <v>300</v>
      </c>
    </row>
    <row r="747" spans="1:7" x14ac:dyDescent="0.25">
      <c r="A747" s="17">
        <v>4</v>
      </c>
      <c r="B747" s="55" t="s">
        <v>482</v>
      </c>
      <c r="C747" s="55" t="s">
        <v>509</v>
      </c>
      <c r="D747" s="55" t="s">
        <v>280</v>
      </c>
      <c r="E747" s="55" t="s">
        <v>195</v>
      </c>
      <c r="F747" s="55" t="s">
        <v>299</v>
      </c>
    </row>
    <row r="748" spans="1:7" x14ac:dyDescent="0.25">
      <c r="A748" s="17">
        <v>5</v>
      </c>
      <c r="B748" s="55" t="s">
        <v>145</v>
      </c>
      <c r="C748" s="55" t="s">
        <v>510</v>
      </c>
      <c r="D748" s="55" t="s">
        <v>276</v>
      </c>
      <c r="E748" s="55" t="s">
        <v>195</v>
      </c>
      <c r="F748" s="55" t="s">
        <v>512</v>
      </c>
      <c r="G748" t="s">
        <v>190</v>
      </c>
    </row>
    <row r="749" spans="1:7" x14ac:dyDescent="0.25">
      <c r="A749" s="17">
        <v>6</v>
      </c>
      <c r="B749" s="55" t="s">
        <v>313</v>
      </c>
      <c r="C749" s="55" t="s">
        <v>314</v>
      </c>
      <c r="D749" s="55" t="s">
        <v>515</v>
      </c>
      <c r="E749" s="55" t="s">
        <v>194</v>
      </c>
      <c r="F749" s="55" t="s">
        <v>512</v>
      </c>
    </row>
    <row r="750" spans="1:7" x14ac:dyDescent="0.25">
      <c r="A750" s="17">
        <v>7</v>
      </c>
      <c r="B750" s="55" t="s">
        <v>488</v>
      </c>
      <c r="C750" s="55" t="s">
        <v>309</v>
      </c>
      <c r="D750" s="55" t="s">
        <v>280</v>
      </c>
      <c r="E750" s="55" t="s">
        <v>195</v>
      </c>
      <c r="F750" s="55" t="s">
        <v>299</v>
      </c>
    </row>
    <row r="751" spans="1:7" x14ac:dyDescent="0.25">
      <c r="A751" s="17">
        <v>8</v>
      </c>
      <c r="B751" s="55" t="s">
        <v>185</v>
      </c>
      <c r="C751" s="55" t="s">
        <v>278</v>
      </c>
      <c r="D751" s="55" t="s">
        <v>276</v>
      </c>
      <c r="E751" s="55" t="s">
        <v>195</v>
      </c>
      <c r="F751" s="55" t="s">
        <v>512</v>
      </c>
    </row>
    <row r="752" spans="1:7" x14ac:dyDescent="0.25">
      <c r="A752" s="17">
        <v>9</v>
      </c>
      <c r="B752" s="55" t="s">
        <v>56</v>
      </c>
      <c r="C752" s="55" t="s">
        <v>511</v>
      </c>
      <c r="D752" s="55" t="s">
        <v>279</v>
      </c>
      <c r="E752" s="55" t="s">
        <v>194</v>
      </c>
      <c r="F752" s="55" t="s">
        <v>513</v>
      </c>
    </row>
  </sheetData>
  <sortState ref="D8:E741">
    <sortCondition ref="D5:D741"/>
  </sortState>
  <mergeCells count="5">
    <mergeCell ref="D1:D4"/>
    <mergeCell ref="E1:E4"/>
    <mergeCell ref="A744:F744"/>
    <mergeCell ref="B1:B4"/>
    <mergeCell ref="C1:C4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110"/>
  <sheetViews>
    <sheetView topLeftCell="A89" zoomScaleNormal="100" workbookViewId="0"/>
  </sheetViews>
  <sheetFormatPr baseColWidth="10" defaultRowHeight="15" x14ac:dyDescent="0.25"/>
  <cols>
    <col min="1" max="1" width="12" style="64" customWidth="1"/>
    <col min="2" max="2" width="8.7109375" style="64" bestFit="1" customWidth="1"/>
    <col min="3" max="3" width="7.7109375" style="64" bestFit="1" customWidth="1"/>
    <col min="4" max="4" width="9.42578125" style="64" bestFit="1" customWidth="1"/>
    <col min="5" max="5" width="11.7109375" style="84" bestFit="1" customWidth="1"/>
    <col min="6" max="6" width="12" style="84" bestFit="1" customWidth="1"/>
    <col min="7" max="7" width="29.5703125" style="64" bestFit="1" customWidth="1"/>
    <col min="8" max="8" width="12.140625" style="64" bestFit="1" customWidth="1"/>
    <col min="9" max="9" width="15.42578125" style="64" bestFit="1" customWidth="1"/>
    <col min="10" max="10" width="12" style="64" bestFit="1" customWidth="1"/>
    <col min="11" max="11" width="9" style="64" customWidth="1"/>
    <col min="12" max="12" width="10.7109375" style="64" customWidth="1"/>
    <col min="13" max="13" width="11.5703125" style="64" bestFit="1" customWidth="1"/>
    <col min="14" max="14" width="15.42578125" style="64" customWidth="1"/>
    <col min="15" max="16" width="10.85546875" style="64" bestFit="1" customWidth="1"/>
    <col min="17" max="17" width="9" style="64" bestFit="1" customWidth="1"/>
    <col min="18" max="18" width="13.85546875" style="64" bestFit="1" customWidth="1"/>
    <col min="19" max="19" width="10.85546875" style="64" bestFit="1" customWidth="1"/>
    <col min="20" max="20" width="9" style="64" bestFit="1" customWidth="1"/>
    <col min="21" max="21" width="13.85546875" style="64" bestFit="1" customWidth="1"/>
    <col min="22" max="22" width="10.85546875" style="64" bestFit="1" customWidth="1"/>
    <col min="23" max="23" width="9" style="64" bestFit="1" customWidth="1"/>
    <col min="24" max="24" width="11.5703125" style="64" bestFit="1" customWidth="1"/>
    <col min="25" max="25" width="9.42578125" style="64" bestFit="1" customWidth="1"/>
    <col min="26" max="26" width="10.28515625" style="64" bestFit="1" customWidth="1"/>
    <col min="27" max="27" width="8.85546875" style="64" bestFit="1" customWidth="1"/>
    <col min="28" max="33" width="11.5703125" style="64" bestFit="1" customWidth="1"/>
    <col min="34" max="34" width="16.140625" style="64" customWidth="1"/>
    <col min="35" max="36" width="11.5703125" style="64" bestFit="1" customWidth="1"/>
    <col min="37" max="37" width="138.42578125" style="64" customWidth="1"/>
    <col min="38" max="39" width="11.5703125" style="64" bestFit="1" customWidth="1"/>
    <col min="40" max="40" width="11.85546875" style="64" bestFit="1" customWidth="1"/>
    <col min="41" max="42" width="11.5703125" style="64" bestFit="1" customWidth="1"/>
    <col min="43" max="43" width="29.5703125" style="64" bestFit="1" customWidth="1"/>
    <col min="44" max="44" width="6.140625" style="64" hidden="1" customWidth="1"/>
    <col min="45" max="45" width="9.28515625" style="64" hidden="1" customWidth="1"/>
    <col min="46" max="46" width="11.42578125" style="64" hidden="1" customWidth="1"/>
    <col min="47" max="47" width="8.85546875" style="86" hidden="1" customWidth="1"/>
    <col min="48" max="48" width="6.85546875" style="64" hidden="1" customWidth="1"/>
    <col min="49" max="16384" width="11.42578125" style="64"/>
  </cols>
  <sheetData>
    <row r="1" spans="1:48" x14ac:dyDescent="0.25">
      <c r="A1" s="62" t="s">
        <v>32</v>
      </c>
      <c r="B1" s="128">
        <v>0.52083333333333337</v>
      </c>
      <c r="C1" s="128"/>
      <c r="D1" s="128"/>
      <c r="E1" s="128"/>
      <c r="F1" s="128"/>
      <c r="G1" s="128"/>
      <c r="H1" s="128"/>
      <c r="I1" s="128"/>
      <c r="J1" s="62"/>
      <c r="K1" s="129" t="s">
        <v>35</v>
      </c>
      <c r="L1" s="129"/>
      <c r="M1" s="129"/>
      <c r="N1" s="129"/>
      <c r="O1" s="129" t="s">
        <v>36</v>
      </c>
      <c r="P1" s="129"/>
      <c r="Q1" s="63"/>
      <c r="R1" s="63"/>
      <c r="S1" s="62"/>
      <c r="T1" s="62"/>
      <c r="U1" s="62"/>
      <c r="V1" s="62"/>
      <c r="W1" s="62"/>
      <c r="X1" s="62"/>
      <c r="Y1" s="62"/>
      <c r="Z1" s="62"/>
      <c r="AA1" s="62"/>
      <c r="AB1" s="62"/>
      <c r="AC1" s="62"/>
      <c r="AD1" s="62"/>
      <c r="AE1" s="62"/>
      <c r="AF1" s="62"/>
      <c r="AG1" s="62"/>
      <c r="AH1" s="62"/>
      <c r="AI1" s="62"/>
      <c r="AJ1" s="62"/>
      <c r="AK1" s="62"/>
      <c r="AL1" s="62"/>
      <c r="AM1" s="62"/>
      <c r="AN1" s="62"/>
      <c r="AO1" s="62"/>
      <c r="AP1" s="62"/>
      <c r="AQ1" s="62"/>
    </row>
    <row r="2" spans="1:48" x14ac:dyDescent="0.25">
      <c r="A2" s="62" t="s">
        <v>33</v>
      </c>
      <c r="B2" s="127" t="s">
        <v>507</v>
      </c>
      <c r="C2" s="128"/>
      <c r="D2" s="128"/>
      <c r="E2" s="128"/>
      <c r="F2" s="128"/>
      <c r="G2" s="128"/>
      <c r="H2" s="128"/>
      <c r="I2" s="128"/>
      <c r="J2" s="62"/>
      <c r="K2" s="129" t="s">
        <v>39</v>
      </c>
      <c r="L2" s="129"/>
      <c r="M2" s="129"/>
      <c r="N2" s="129"/>
      <c r="O2" s="129" t="s">
        <v>38</v>
      </c>
      <c r="P2" s="129"/>
      <c r="Q2" s="63"/>
      <c r="R2" s="63"/>
      <c r="S2" s="62"/>
      <c r="T2" s="62"/>
      <c r="U2" s="62"/>
      <c r="V2" s="62"/>
      <c r="W2" s="62"/>
      <c r="X2" s="62"/>
      <c r="Y2" s="62"/>
      <c r="Z2" s="62"/>
      <c r="AA2" s="62"/>
      <c r="AB2" s="62"/>
      <c r="AC2" s="62"/>
      <c r="AD2" s="62"/>
      <c r="AE2" s="62"/>
      <c r="AF2" s="62"/>
      <c r="AG2" s="62"/>
      <c r="AH2" s="62"/>
      <c r="AI2" s="62"/>
      <c r="AJ2" s="62"/>
      <c r="AK2" s="62"/>
      <c r="AL2" s="62"/>
      <c r="AM2" s="62"/>
      <c r="AN2" s="62"/>
      <c r="AO2" s="62"/>
      <c r="AP2" s="62"/>
      <c r="AQ2" s="62"/>
    </row>
    <row r="3" spans="1:48" x14ac:dyDescent="0.25">
      <c r="A3" s="62" t="s">
        <v>34</v>
      </c>
      <c r="B3" s="127" t="s">
        <v>508</v>
      </c>
      <c r="C3" s="128"/>
      <c r="D3" s="128"/>
      <c r="E3" s="128"/>
      <c r="F3" s="128"/>
      <c r="G3" s="128"/>
      <c r="H3" s="128"/>
      <c r="I3" s="128"/>
      <c r="J3" s="62"/>
      <c r="K3" s="129" t="s">
        <v>58</v>
      </c>
      <c r="L3" s="129"/>
      <c r="M3" s="130">
        <v>42663</v>
      </c>
      <c r="N3" s="130"/>
      <c r="O3" s="62"/>
      <c r="P3" s="62"/>
      <c r="Q3" s="62"/>
      <c r="R3" s="62"/>
      <c r="S3" s="62"/>
      <c r="T3" s="62"/>
      <c r="U3" s="62"/>
      <c r="V3" s="62"/>
      <c r="W3" s="62"/>
      <c r="X3" s="62"/>
      <c r="Y3" s="62"/>
      <c r="Z3" s="62"/>
      <c r="AA3" s="62"/>
      <c r="AB3" s="62"/>
      <c r="AC3" s="62"/>
      <c r="AD3" s="62"/>
      <c r="AE3" s="62"/>
      <c r="AF3" s="62"/>
      <c r="AG3" s="62"/>
      <c r="AH3" s="62"/>
      <c r="AI3" s="62"/>
      <c r="AJ3" s="62"/>
      <c r="AK3" s="62"/>
      <c r="AL3" s="62"/>
      <c r="AM3" s="62"/>
      <c r="AN3" s="62"/>
      <c r="AO3" s="62"/>
      <c r="AP3" s="62"/>
      <c r="AQ3" s="62"/>
    </row>
    <row r="4" spans="1:48" x14ac:dyDescent="0.25">
      <c r="A4" s="62" t="s">
        <v>37</v>
      </c>
      <c r="B4" s="127" t="s">
        <v>498</v>
      </c>
      <c r="C4" s="128"/>
      <c r="D4" s="128"/>
      <c r="E4" s="128"/>
      <c r="F4" s="128"/>
      <c r="G4" s="128"/>
      <c r="H4" s="128"/>
      <c r="I4" s="128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62"/>
      <c r="W4" s="62"/>
      <c r="X4" s="62"/>
      <c r="Y4" s="62"/>
      <c r="Z4" s="62"/>
      <c r="AA4" s="62"/>
      <c r="AB4" s="62"/>
      <c r="AC4" s="62"/>
      <c r="AD4" s="62"/>
      <c r="AE4" s="62"/>
      <c r="AF4" s="62"/>
      <c r="AG4" s="62"/>
      <c r="AH4" s="62"/>
      <c r="AI4" s="62"/>
      <c r="AJ4" s="62"/>
      <c r="AK4" s="62"/>
      <c r="AL4" s="62"/>
      <c r="AM4" s="62"/>
      <c r="AN4" s="62"/>
      <c r="AO4" s="62"/>
      <c r="AP4" s="62"/>
      <c r="AQ4" s="62"/>
    </row>
    <row r="5" spans="1:48" x14ac:dyDescent="0.25">
      <c r="A5" s="139" t="s">
        <v>0</v>
      </c>
      <c r="B5" s="137" t="s">
        <v>1</v>
      </c>
      <c r="C5" s="137" t="s">
        <v>191</v>
      </c>
      <c r="D5" s="143" t="s">
        <v>446</v>
      </c>
      <c r="E5" s="140" t="s">
        <v>2</v>
      </c>
      <c r="F5" s="140" t="s">
        <v>3</v>
      </c>
      <c r="G5" s="137" t="s">
        <v>4</v>
      </c>
      <c r="H5" s="137" t="s">
        <v>193</v>
      </c>
      <c r="I5" s="131" t="s">
        <v>5</v>
      </c>
      <c r="J5" s="132"/>
      <c r="K5" s="132"/>
      <c r="L5" s="132"/>
      <c r="M5" s="133"/>
      <c r="N5" s="137" t="s">
        <v>6</v>
      </c>
      <c r="O5" s="131" t="s">
        <v>7</v>
      </c>
      <c r="P5" s="132"/>
      <c r="Q5" s="132"/>
      <c r="R5" s="132"/>
      <c r="S5" s="132"/>
      <c r="T5" s="132"/>
      <c r="U5" s="132"/>
      <c r="V5" s="132"/>
      <c r="W5" s="132"/>
      <c r="X5" s="132"/>
      <c r="Y5" s="133"/>
      <c r="Z5" s="65"/>
      <c r="AA5" s="65"/>
      <c r="AB5" s="137" t="s">
        <v>8</v>
      </c>
      <c r="AC5" s="131" t="s">
        <v>9</v>
      </c>
      <c r="AD5" s="132"/>
      <c r="AE5" s="132"/>
      <c r="AF5" s="133"/>
      <c r="AG5" s="157"/>
      <c r="AH5" s="157"/>
      <c r="AI5" s="131" t="s">
        <v>10</v>
      </c>
      <c r="AJ5" s="133"/>
      <c r="AK5" s="137" t="s">
        <v>11</v>
      </c>
      <c r="AL5" s="154" t="s">
        <v>192</v>
      </c>
      <c r="AM5" s="66"/>
      <c r="AN5" s="66"/>
      <c r="AO5" s="67"/>
      <c r="AP5" s="66"/>
      <c r="AQ5" s="66"/>
    </row>
    <row r="6" spans="1:48" x14ac:dyDescent="0.25">
      <c r="A6" s="139"/>
      <c r="B6" s="137"/>
      <c r="C6" s="137"/>
      <c r="D6" s="137"/>
      <c r="E6" s="140"/>
      <c r="F6" s="140"/>
      <c r="G6" s="137"/>
      <c r="H6" s="137"/>
      <c r="I6" s="131"/>
      <c r="J6" s="132"/>
      <c r="K6" s="132"/>
      <c r="L6" s="132"/>
      <c r="M6" s="133"/>
      <c r="N6" s="137"/>
      <c r="O6" s="131"/>
      <c r="P6" s="132"/>
      <c r="Q6" s="132"/>
      <c r="R6" s="132"/>
      <c r="S6" s="132"/>
      <c r="T6" s="132"/>
      <c r="U6" s="132"/>
      <c r="V6" s="132"/>
      <c r="W6" s="132"/>
      <c r="X6" s="132"/>
      <c r="Y6" s="133"/>
      <c r="Z6" s="65"/>
      <c r="AA6" s="65"/>
      <c r="AB6" s="137"/>
      <c r="AC6" s="131"/>
      <c r="AD6" s="132"/>
      <c r="AE6" s="132"/>
      <c r="AF6" s="133"/>
      <c r="AG6" s="157"/>
      <c r="AH6" s="157"/>
      <c r="AI6" s="131"/>
      <c r="AJ6" s="133"/>
      <c r="AK6" s="137"/>
      <c r="AL6" s="154"/>
      <c r="AM6" s="68"/>
      <c r="AN6" s="66"/>
      <c r="AO6" s="67"/>
      <c r="AP6" s="68"/>
      <c r="AQ6" s="66"/>
    </row>
    <row r="7" spans="1:48" ht="60.75" thickBot="1" x14ac:dyDescent="0.3">
      <c r="A7" s="139"/>
      <c r="B7" s="137"/>
      <c r="C7" s="137"/>
      <c r="D7" s="137"/>
      <c r="E7" s="140"/>
      <c r="F7" s="140"/>
      <c r="G7" s="137"/>
      <c r="H7" s="137"/>
      <c r="I7" s="134"/>
      <c r="J7" s="135"/>
      <c r="K7" s="135"/>
      <c r="L7" s="135"/>
      <c r="M7" s="136"/>
      <c r="N7" s="156"/>
      <c r="O7" s="134"/>
      <c r="P7" s="135"/>
      <c r="Q7" s="135"/>
      <c r="R7" s="135"/>
      <c r="S7" s="135"/>
      <c r="T7" s="135"/>
      <c r="U7" s="135"/>
      <c r="V7" s="135"/>
      <c r="W7" s="135"/>
      <c r="X7" s="135"/>
      <c r="Y7" s="136"/>
      <c r="Z7" s="69"/>
      <c r="AA7" s="69"/>
      <c r="AB7" s="156"/>
      <c r="AC7" s="134"/>
      <c r="AD7" s="135"/>
      <c r="AE7" s="135"/>
      <c r="AF7" s="136"/>
      <c r="AG7" s="158"/>
      <c r="AH7" s="158"/>
      <c r="AI7" s="134"/>
      <c r="AJ7" s="136"/>
      <c r="AK7" s="156"/>
      <c r="AL7" s="155"/>
      <c r="AM7" s="150" t="s">
        <v>222</v>
      </c>
      <c r="AN7" s="151"/>
      <c r="AO7" s="152"/>
      <c r="AP7" s="70" t="s">
        <v>223</v>
      </c>
      <c r="AQ7" s="71"/>
    </row>
    <row r="8" spans="1:48" ht="60" x14ac:dyDescent="0.25">
      <c r="A8" s="139"/>
      <c r="B8" s="137"/>
      <c r="C8" s="137"/>
      <c r="D8" s="138"/>
      <c r="E8" s="140"/>
      <c r="F8" s="140"/>
      <c r="G8" s="137"/>
      <c r="H8" s="138"/>
      <c r="I8" s="79" t="s">
        <v>12</v>
      </c>
      <c r="J8" s="79" t="s">
        <v>13</v>
      </c>
      <c r="K8" s="79" t="s">
        <v>14</v>
      </c>
      <c r="L8" s="72" t="s">
        <v>15</v>
      </c>
      <c r="M8" s="72" t="s">
        <v>16</v>
      </c>
      <c r="N8" s="72" t="s">
        <v>17</v>
      </c>
      <c r="O8" s="72" t="s">
        <v>18</v>
      </c>
      <c r="P8" s="159" t="s">
        <v>19</v>
      </c>
      <c r="Q8" s="160"/>
      <c r="R8" s="161"/>
      <c r="S8" s="159" t="s">
        <v>20</v>
      </c>
      <c r="T8" s="160"/>
      <c r="U8" s="161"/>
      <c r="V8" s="159" t="s">
        <v>21</v>
      </c>
      <c r="W8" s="160"/>
      <c r="X8" s="161"/>
      <c r="Y8" s="147" t="s">
        <v>22</v>
      </c>
      <c r="Z8" s="148"/>
      <c r="AA8" s="149"/>
      <c r="AB8" s="72" t="s">
        <v>23</v>
      </c>
      <c r="AC8" s="72" t="s">
        <v>24</v>
      </c>
      <c r="AD8" s="72" t="s">
        <v>25</v>
      </c>
      <c r="AE8" s="72" t="s">
        <v>26</v>
      </c>
      <c r="AF8" s="72" t="s">
        <v>27</v>
      </c>
      <c r="AG8" s="72" t="s">
        <v>28</v>
      </c>
      <c r="AH8" s="72" t="s">
        <v>29</v>
      </c>
      <c r="AI8" s="72" t="s">
        <v>30</v>
      </c>
      <c r="AJ8" s="72" t="s">
        <v>31</v>
      </c>
      <c r="AK8" s="65"/>
      <c r="AL8" s="65"/>
      <c r="AM8" s="73" t="s">
        <v>226</v>
      </c>
      <c r="AN8" s="73" t="s">
        <v>227</v>
      </c>
      <c r="AO8" s="73" t="s">
        <v>228</v>
      </c>
      <c r="AP8" s="73" t="s">
        <v>225</v>
      </c>
      <c r="AQ8" s="90" t="s">
        <v>224</v>
      </c>
      <c r="AR8" s="144" t="s">
        <v>506</v>
      </c>
      <c r="AS8" s="145"/>
      <c r="AT8" s="145"/>
      <c r="AU8" s="145"/>
      <c r="AV8" s="146"/>
    </row>
    <row r="9" spans="1:48" ht="45" x14ac:dyDescent="0.25">
      <c r="A9" s="57"/>
      <c r="B9" s="57"/>
      <c r="C9" s="57"/>
      <c r="D9" s="57"/>
      <c r="E9" s="81"/>
      <c r="F9" s="81"/>
      <c r="G9" s="57"/>
      <c r="H9" s="57"/>
      <c r="I9" s="80"/>
      <c r="J9" s="80"/>
      <c r="K9" s="80"/>
      <c r="L9" s="57"/>
      <c r="M9" s="57"/>
      <c r="N9" s="57"/>
      <c r="O9" s="60" t="s">
        <v>190</v>
      </c>
      <c r="P9" s="57" t="s">
        <v>188</v>
      </c>
      <c r="Q9" s="57" t="s">
        <v>187</v>
      </c>
      <c r="R9" s="57" t="s">
        <v>189</v>
      </c>
      <c r="S9" s="57" t="s">
        <v>188</v>
      </c>
      <c r="T9" s="57" t="s">
        <v>187</v>
      </c>
      <c r="U9" s="57" t="s">
        <v>189</v>
      </c>
      <c r="V9" s="57" t="s">
        <v>188</v>
      </c>
      <c r="W9" s="57" t="s">
        <v>187</v>
      </c>
      <c r="X9" s="57" t="s">
        <v>189</v>
      </c>
      <c r="Y9" s="60" t="s">
        <v>162</v>
      </c>
      <c r="Z9" s="60" t="s">
        <v>480</v>
      </c>
      <c r="AA9" s="60" t="s">
        <v>479</v>
      </c>
      <c r="AB9" s="57"/>
      <c r="AC9" s="57"/>
      <c r="AD9" s="57"/>
      <c r="AE9" s="57"/>
      <c r="AF9" s="57"/>
      <c r="AG9" s="57">
        <v>0</v>
      </c>
      <c r="AH9" s="57"/>
      <c r="AI9" s="57"/>
      <c r="AJ9" s="57"/>
      <c r="AK9" s="57"/>
      <c r="AL9" s="57"/>
      <c r="AM9" s="58"/>
      <c r="AN9" s="58"/>
      <c r="AO9" s="58"/>
      <c r="AP9" s="58" t="s">
        <v>190</v>
      </c>
      <c r="AQ9" s="58"/>
      <c r="AR9" s="87" t="s">
        <v>501</v>
      </c>
      <c r="AS9" s="87" t="s">
        <v>502</v>
      </c>
      <c r="AT9" s="87" t="s">
        <v>504</v>
      </c>
      <c r="AU9" s="88" t="s">
        <v>505</v>
      </c>
      <c r="AV9" s="87" t="s">
        <v>198</v>
      </c>
    </row>
    <row r="10" spans="1:48" s="74" customFormat="1" x14ac:dyDescent="0.25">
      <c r="A10" s="60" t="s">
        <v>445</v>
      </c>
      <c r="B10" s="57">
        <v>1</v>
      </c>
      <c r="C10" s="60" t="s">
        <v>447</v>
      </c>
      <c r="D10" s="57">
        <v>110</v>
      </c>
      <c r="E10" s="81">
        <v>452760</v>
      </c>
      <c r="F10" s="81">
        <v>1141558</v>
      </c>
      <c r="G10" s="60" t="s">
        <v>131</v>
      </c>
      <c r="H10" s="60" t="s">
        <v>195</v>
      </c>
      <c r="I10" s="80">
        <v>104.6</v>
      </c>
      <c r="J10" s="80">
        <v>17</v>
      </c>
      <c r="K10" s="80">
        <v>22</v>
      </c>
      <c r="L10" s="57">
        <v>1</v>
      </c>
      <c r="M10" s="57">
        <v>2</v>
      </c>
      <c r="N10" s="60" t="s">
        <v>478</v>
      </c>
      <c r="O10" s="57">
        <v>0</v>
      </c>
      <c r="P10" s="57">
        <v>0</v>
      </c>
      <c r="Q10" s="57">
        <v>0</v>
      </c>
      <c r="R10" s="57">
        <v>1</v>
      </c>
      <c r="S10" s="57">
        <v>0</v>
      </c>
      <c r="T10" s="57">
        <v>0</v>
      </c>
      <c r="U10" s="57">
        <v>1</v>
      </c>
      <c r="V10" s="57">
        <v>1</v>
      </c>
      <c r="W10" s="57">
        <v>0</v>
      </c>
      <c r="X10" s="57">
        <v>0</v>
      </c>
      <c r="Y10" s="60">
        <v>0</v>
      </c>
      <c r="Z10" s="60">
        <v>1</v>
      </c>
      <c r="AA10" s="60">
        <v>1</v>
      </c>
      <c r="AB10" s="57">
        <v>0</v>
      </c>
      <c r="AC10" s="57">
        <v>2</v>
      </c>
      <c r="AD10" s="57">
        <v>2</v>
      </c>
      <c r="AE10" s="57">
        <v>1</v>
      </c>
      <c r="AF10" s="57">
        <v>1</v>
      </c>
      <c r="AG10" s="57">
        <v>0</v>
      </c>
      <c r="AH10" s="57">
        <v>2</v>
      </c>
      <c r="AI10" s="60" t="s">
        <v>179</v>
      </c>
      <c r="AJ10" s="57">
        <v>0</v>
      </c>
      <c r="AK10" s="61" t="s">
        <v>481</v>
      </c>
      <c r="AL10" s="57">
        <f t="shared" ref="AL10:AL40" si="0">+IF(H10="Exótico",2)+IF(H10="Nativo",0)+IF(I10&gt;1&lt;=30,1)+IF(I10&gt;30&lt;=50,2)+IF(I10&gt;50&lt;=100,3)+IF(I10&gt;100,4)+IF(L10=1,2)+IF(L10=2,1)+M10+(O10)+P10+Q10+R10+S10+T10+U10+V10+W10+X10+IF(Y10=1,2)+IF(Y10=2,3)+IF(Y10=3,1)+IF(AB10=1,-1)+AC10+AD10+AE10+AF10+AH10</f>
        <v>19</v>
      </c>
      <c r="AM10" s="58">
        <f>+IF(AL10&gt;21,"1",0)</f>
        <v>0</v>
      </c>
      <c r="AN10" s="58" t="str">
        <f t="shared" ref="AN10:AN40" si="1">+IF(AM10+AO10=0,"2",0)</f>
        <v>2</v>
      </c>
      <c r="AO10" s="58">
        <f>+IF(AL10&lt;=10,3,0)</f>
        <v>0</v>
      </c>
      <c r="AP10" s="58">
        <f>+AV10</f>
        <v>14</v>
      </c>
      <c r="AQ10" s="58" t="str">
        <f t="shared" ref="AQ10:AQ15" si="2">+IF(AP10&lt;=7,"Personal municipal capacitado", "Contratación externa")</f>
        <v>Contratación externa</v>
      </c>
      <c r="AR10" s="87">
        <v>4</v>
      </c>
      <c r="AS10" s="87">
        <f>+IF(J10&gt;=0&lt;=3,1)+IF(J10&gt;3&lt;=5,2)+IF(J10&gt;5&lt;=8,3)+IF(J10&gt;8,4)</f>
        <v>4</v>
      </c>
      <c r="AT10" s="87">
        <v>4</v>
      </c>
      <c r="AU10" s="89">
        <f>+AH10</f>
        <v>2</v>
      </c>
      <c r="AV10" s="87">
        <f>+AU10+AT10+AS10+AR10</f>
        <v>14</v>
      </c>
    </row>
    <row r="11" spans="1:48" s="74" customFormat="1" x14ac:dyDescent="0.25">
      <c r="A11" s="60" t="s">
        <v>445</v>
      </c>
      <c r="B11" s="57">
        <v>2</v>
      </c>
      <c r="C11" s="60" t="s">
        <v>448</v>
      </c>
      <c r="D11" s="57">
        <v>111</v>
      </c>
      <c r="E11" s="81">
        <v>452762</v>
      </c>
      <c r="F11" s="81">
        <v>1141545</v>
      </c>
      <c r="G11" s="60" t="s">
        <v>131</v>
      </c>
      <c r="H11" s="60" t="s">
        <v>195</v>
      </c>
      <c r="I11" s="80">
        <v>56.4</v>
      </c>
      <c r="J11" s="80">
        <v>12.4</v>
      </c>
      <c r="K11" s="80">
        <v>14</v>
      </c>
      <c r="L11" s="57">
        <v>1</v>
      </c>
      <c r="M11" s="57">
        <v>2</v>
      </c>
      <c r="N11" s="60" t="s">
        <v>50</v>
      </c>
      <c r="O11" s="57">
        <v>0</v>
      </c>
      <c r="P11" s="57">
        <v>0</v>
      </c>
      <c r="Q11" s="57">
        <v>0</v>
      </c>
      <c r="R11" s="57">
        <v>1</v>
      </c>
      <c r="S11" s="57">
        <v>0</v>
      </c>
      <c r="T11" s="57">
        <v>0</v>
      </c>
      <c r="U11" s="57">
        <v>1</v>
      </c>
      <c r="V11" s="57">
        <v>1</v>
      </c>
      <c r="W11" s="57">
        <v>0</v>
      </c>
      <c r="X11" s="57">
        <v>0</v>
      </c>
      <c r="Y11" s="57">
        <v>0</v>
      </c>
      <c r="Z11" s="57">
        <v>1</v>
      </c>
      <c r="AA11" s="57">
        <v>1</v>
      </c>
      <c r="AB11" s="57">
        <v>0</v>
      </c>
      <c r="AC11" s="57">
        <v>2</v>
      </c>
      <c r="AD11" s="57">
        <v>1</v>
      </c>
      <c r="AE11" s="57">
        <v>1</v>
      </c>
      <c r="AF11" s="57">
        <v>1</v>
      </c>
      <c r="AG11" s="57">
        <v>0</v>
      </c>
      <c r="AH11" s="57">
        <v>2</v>
      </c>
      <c r="AI11" s="60" t="s">
        <v>179</v>
      </c>
      <c r="AJ11" s="57">
        <v>0</v>
      </c>
      <c r="AK11" s="61" t="s">
        <v>481</v>
      </c>
      <c r="AL11" s="57">
        <f t="shared" si="0"/>
        <v>14</v>
      </c>
      <c r="AM11" s="58">
        <f t="shared" ref="AM11:AM40" si="3">+IF(AL11&gt;21,"1",0)</f>
        <v>0</v>
      </c>
      <c r="AN11" s="58" t="str">
        <f t="shared" si="1"/>
        <v>2</v>
      </c>
      <c r="AO11" s="58">
        <f t="shared" ref="AO11:AO40" si="4">+IF(AL11&lt;=10,3,0)</f>
        <v>0</v>
      </c>
      <c r="AP11" s="58">
        <f t="shared" ref="AP11:AP40" si="5">+AV11</f>
        <v>12</v>
      </c>
      <c r="AQ11" s="58" t="str">
        <f t="shared" si="2"/>
        <v>Contratación externa</v>
      </c>
      <c r="AR11" s="87">
        <v>3</v>
      </c>
      <c r="AS11" s="87">
        <v>3</v>
      </c>
      <c r="AT11" s="87">
        <v>4</v>
      </c>
      <c r="AU11" s="89">
        <f t="shared" ref="AU11:AU40" si="6">+AH11</f>
        <v>2</v>
      </c>
      <c r="AV11" s="87">
        <f t="shared" ref="AV11:AV40" si="7">+AU11+AT11+AS11+AR11</f>
        <v>12</v>
      </c>
    </row>
    <row r="12" spans="1:48" s="74" customFormat="1" x14ac:dyDescent="0.25">
      <c r="A12" s="60" t="s">
        <v>445</v>
      </c>
      <c r="B12" s="57">
        <v>3</v>
      </c>
      <c r="C12" s="60" t="s">
        <v>449</v>
      </c>
      <c r="D12" s="57">
        <v>112</v>
      </c>
      <c r="E12" s="81">
        <v>452764</v>
      </c>
      <c r="F12" s="81">
        <v>1141526</v>
      </c>
      <c r="G12" s="60" t="s">
        <v>131</v>
      </c>
      <c r="H12" s="57" t="s">
        <v>195</v>
      </c>
      <c r="I12" s="80">
        <v>123.9</v>
      </c>
      <c r="J12" s="80">
        <v>22.4</v>
      </c>
      <c r="K12" s="80">
        <v>12.4</v>
      </c>
      <c r="L12" s="57">
        <v>2</v>
      </c>
      <c r="M12" s="57">
        <v>4</v>
      </c>
      <c r="N12" s="60" t="s">
        <v>50</v>
      </c>
      <c r="O12" s="57">
        <v>0</v>
      </c>
      <c r="P12" s="57">
        <v>1</v>
      </c>
      <c r="Q12" s="57">
        <v>0</v>
      </c>
      <c r="R12" s="57">
        <v>0</v>
      </c>
      <c r="S12" s="57">
        <v>1</v>
      </c>
      <c r="T12" s="57">
        <v>0</v>
      </c>
      <c r="U12" s="57">
        <v>1</v>
      </c>
      <c r="V12" s="57">
        <v>1</v>
      </c>
      <c r="W12" s="57">
        <v>0</v>
      </c>
      <c r="X12" s="57">
        <v>1</v>
      </c>
      <c r="Y12" s="57">
        <v>0</v>
      </c>
      <c r="Z12" s="57">
        <v>1</v>
      </c>
      <c r="AA12" s="57">
        <v>1</v>
      </c>
      <c r="AB12" s="57">
        <v>0</v>
      </c>
      <c r="AC12" s="57">
        <v>2</v>
      </c>
      <c r="AD12" s="57">
        <v>2</v>
      </c>
      <c r="AE12" s="57">
        <v>1</v>
      </c>
      <c r="AF12" s="57">
        <v>1</v>
      </c>
      <c r="AG12" s="57">
        <v>0</v>
      </c>
      <c r="AH12" s="57">
        <v>1</v>
      </c>
      <c r="AI12" s="60" t="s">
        <v>179</v>
      </c>
      <c r="AJ12" s="57">
        <v>0</v>
      </c>
      <c r="AK12" s="61" t="s">
        <v>481</v>
      </c>
      <c r="AL12" s="57">
        <f t="shared" si="0"/>
        <v>21</v>
      </c>
      <c r="AM12" s="58">
        <f t="shared" si="3"/>
        <v>0</v>
      </c>
      <c r="AN12" s="58" t="str">
        <f t="shared" si="1"/>
        <v>2</v>
      </c>
      <c r="AO12" s="58">
        <f t="shared" si="4"/>
        <v>0</v>
      </c>
      <c r="AP12" s="58">
        <f t="shared" si="5"/>
        <v>12</v>
      </c>
      <c r="AQ12" s="58" t="str">
        <f t="shared" si="2"/>
        <v>Contratación externa</v>
      </c>
      <c r="AR12" s="87">
        <v>4</v>
      </c>
      <c r="AS12" s="87">
        <f>+IF(J12&gt;=0&lt;=3,1)+IF(J12&gt;3&lt;=5,2)+IF(J12&gt;5&lt;=8,3)+IF(J12&gt;8,4)</f>
        <v>4</v>
      </c>
      <c r="AT12" s="87">
        <v>3</v>
      </c>
      <c r="AU12" s="89">
        <f t="shared" si="6"/>
        <v>1</v>
      </c>
      <c r="AV12" s="87">
        <f t="shared" si="7"/>
        <v>12</v>
      </c>
    </row>
    <row r="13" spans="1:48" s="74" customFormat="1" x14ac:dyDescent="0.25">
      <c r="A13" s="60" t="s">
        <v>445</v>
      </c>
      <c r="B13" s="57">
        <v>4</v>
      </c>
      <c r="C13" s="60" t="s">
        <v>450</v>
      </c>
      <c r="D13" s="57">
        <v>113</v>
      </c>
      <c r="E13" s="81">
        <v>452783</v>
      </c>
      <c r="F13" s="81">
        <v>1141529</v>
      </c>
      <c r="G13" s="60" t="s">
        <v>482</v>
      </c>
      <c r="H13" s="57" t="s">
        <v>195</v>
      </c>
      <c r="I13" s="80">
        <v>1</v>
      </c>
      <c r="J13" s="80">
        <v>2</v>
      </c>
      <c r="K13" s="80">
        <v>1</v>
      </c>
      <c r="L13" s="57">
        <v>0</v>
      </c>
      <c r="M13" s="57">
        <v>4</v>
      </c>
      <c r="N13" s="57">
        <v>0</v>
      </c>
      <c r="O13" s="57">
        <v>1</v>
      </c>
      <c r="P13" s="57">
        <v>0</v>
      </c>
      <c r="Q13" s="57">
        <v>0</v>
      </c>
      <c r="R13" s="57">
        <v>0</v>
      </c>
      <c r="S13" s="57">
        <v>0</v>
      </c>
      <c r="T13" s="57">
        <v>0</v>
      </c>
      <c r="U13" s="57">
        <v>0</v>
      </c>
      <c r="V13" s="57">
        <v>0</v>
      </c>
      <c r="W13" s="57">
        <v>0</v>
      </c>
      <c r="X13" s="57">
        <v>0</v>
      </c>
      <c r="Y13" s="57">
        <v>0</v>
      </c>
      <c r="Z13" s="57">
        <v>0</v>
      </c>
      <c r="AA13" s="57">
        <v>0</v>
      </c>
      <c r="AB13" s="57">
        <v>0</v>
      </c>
      <c r="AC13" s="57">
        <v>2</v>
      </c>
      <c r="AD13" s="57">
        <v>1</v>
      </c>
      <c r="AE13" s="57">
        <v>1</v>
      </c>
      <c r="AF13" s="57">
        <v>1</v>
      </c>
      <c r="AG13" s="57">
        <v>0</v>
      </c>
      <c r="AH13" s="57">
        <v>1</v>
      </c>
      <c r="AI13" s="57">
        <v>0</v>
      </c>
      <c r="AJ13" s="57">
        <v>0</v>
      </c>
      <c r="AK13" s="61" t="s">
        <v>483</v>
      </c>
      <c r="AL13" s="57">
        <f t="shared" si="0"/>
        <v>11</v>
      </c>
      <c r="AM13" s="58">
        <f t="shared" si="3"/>
        <v>0</v>
      </c>
      <c r="AN13" s="58" t="str">
        <f t="shared" si="1"/>
        <v>2</v>
      </c>
      <c r="AO13" s="58">
        <f t="shared" si="4"/>
        <v>0</v>
      </c>
      <c r="AP13" s="58">
        <f t="shared" si="5"/>
        <v>4</v>
      </c>
      <c r="AQ13" s="58" t="str">
        <f t="shared" si="2"/>
        <v>Personal municipal capacitado</v>
      </c>
      <c r="AR13" s="87">
        <v>1</v>
      </c>
      <c r="AS13" s="87">
        <v>1</v>
      </c>
      <c r="AT13" s="87">
        <v>1</v>
      </c>
      <c r="AU13" s="89">
        <f t="shared" si="6"/>
        <v>1</v>
      </c>
      <c r="AV13" s="87">
        <f t="shared" si="7"/>
        <v>4</v>
      </c>
    </row>
    <row r="14" spans="1:48" s="74" customFormat="1" x14ac:dyDescent="0.25">
      <c r="A14" s="60" t="s">
        <v>445</v>
      </c>
      <c r="B14" s="57">
        <v>5</v>
      </c>
      <c r="C14" s="60" t="s">
        <v>451</v>
      </c>
      <c r="D14" s="57">
        <v>114</v>
      </c>
      <c r="E14" s="81">
        <v>452793</v>
      </c>
      <c r="F14" s="81">
        <v>1141527</v>
      </c>
      <c r="G14" s="60" t="s">
        <v>145</v>
      </c>
      <c r="H14" s="60" t="s">
        <v>195</v>
      </c>
      <c r="I14" s="80">
        <v>3</v>
      </c>
      <c r="J14" s="80">
        <v>2</v>
      </c>
      <c r="K14" s="80">
        <v>2</v>
      </c>
      <c r="L14" s="57">
        <v>0</v>
      </c>
      <c r="M14" s="57">
        <v>4</v>
      </c>
      <c r="N14" s="57">
        <v>0</v>
      </c>
      <c r="O14" s="57">
        <v>1</v>
      </c>
      <c r="P14" s="57">
        <v>0</v>
      </c>
      <c r="Q14" s="57">
        <v>0</v>
      </c>
      <c r="R14" s="57">
        <v>0</v>
      </c>
      <c r="S14" s="57">
        <v>0</v>
      </c>
      <c r="T14" s="57">
        <v>0</v>
      </c>
      <c r="U14" s="57">
        <v>0</v>
      </c>
      <c r="V14" s="57">
        <v>0</v>
      </c>
      <c r="W14" s="57">
        <v>0</v>
      </c>
      <c r="X14" s="57">
        <v>0</v>
      </c>
      <c r="Y14" s="57">
        <v>0</v>
      </c>
      <c r="Z14" s="57">
        <v>0</v>
      </c>
      <c r="AA14" s="57">
        <v>0</v>
      </c>
      <c r="AB14" s="57">
        <v>0</v>
      </c>
      <c r="AC14" s="57">
        <v>1</v>
      </c>
      <c r="AD14" s="57">
        <v>1</v>
      </c>
      <c r="AE14" s="57">
        <v>1</v>
      </c>
      <c r="AF14" s="57">
        <v>1</v>
      </c>
      <c r="AG14" s="57">
        <v>0</v>
      </c>
      <c r="AH14" s="57">
        <v>1</v>
      </c>
      <c r="AI14" s="57">
        <v>2</v>
      </c>
      <c r="AJ14" s="57">
        <v>0</v>
      </c>
      <c r="AK14" s="60" t="s">
        <v>484</v>
      </c>
      <c r="AL14" s="57">
        <f t="shared" si="0"/>
        <v>10</v>
      </c>
      <c r="AM14" s="58">
        <f t="shared" si="3"/>
        <v>0</v>
      </c>
      <c r="AN14" s="58">
        <f t="shared" si="1"/>
        <v>0</v>
      </c>
      <c r="AO14" s="58">
        <f t="shared" si="4"/>
        <v>3</v>
      </c>
      <c r="AP14" s="58">
        <f t="shared" si="5"/>
        <v>4</v>
      </c>
      <c r="AQ14" s="58" t="str">
        <f t="shared" si="2"/>
        <v>Personal municipal capacitado</v>
      </c>
      <c r="AR14" s="87">
        <v>1</v>
      </c>
      <c r="AS14" s="87">
        <v>1</v>
      </c>
      <c r="AT14" s="87">
        <v>1</v>
      </c>
      <c r="AU14" s="89">
        <f t="shared" si="6"/>
        <v>1</v>
      </c>
      <c r="AV14" s="87">
        <f t="shared" si="7"/>
        <v>4</v>
      </c>
    </row>
    <row r="15" spans="1:48" s="74" customFormat="1" x14ac:dyDescent="0.25">
      <c r="A15" s="60" t="s">
        <v>445</v>
      </c>
      <c r="B15" s="57">
        <v>6</v>
      </c>
      <c r="C15" s="60" t="s">
        <v>452</v>
      </c>
      <c r="D15" s="57">
        <v>115</v>
      </c>
      <c r="E15" s="81">
        <v>452789</v>
      </c>
      <c r="F15" s="81">
        <v>1141520</v>
      </c>
      <c r="G15" s="60" t="s">
        <v>482</v>
      </c>
      <c r="H15" s="60" t="s">
        <v>195</v>
      </c>
      <c r="I15" s="80">
        <v>9.1999999999999993</v>
      </c>
      <c r="J15" s="80">
        <v>3.8</v>
      </c>
      <c r="K15" s="80">
        <v>4</v>
      </c>
      <c r="L15" s="57">
        <v>0</v>
      </c>
      <c r="M15" s="57">
        <v>4</v>
      </c>
      <c r="N15" s="57">
        <v>0</v>
      </c>
      <c r="O15" s="57">
        <v>1</v>
      </c>
      <c r="P15" s="57">
        <v>0</v>
      </c>
      <c r="Q15" s="57">
        <v>0</v>
      </c>
      <c r="R15" s="57">
        <v>0</v>
      </c>
      <c r="S15" s="57">
        <v>0</v>
      </c>
      <c r="T15" s="57">
        <v>0</v>
      </c>
      <c r="U15" s="57">
        <v>0</v>
      </c>
      <c r="V15" s="57">
        <v>0</v>
      </c>
      <c r="W15" s="57">
        <v>0</v>
      </c>
      <c r="X15" s="57">
        <v>0</v>
      </c>
      <c r="Y15" s="57">
        <v>0</v>
      </c>
      <c r="Z15" s="57">
        <v>0</v>
      </c>
      <c r="AA15" s="57">
        <v>0</v>
      </c>
      <c r="AB15" s="57">
        <v>0</v>
      </c>
      <c r="AC15" s="57">
        <v>1</v>
      </c>
      <c r="AD15" s="57">
        <v>1</v>
      </c>
      <c r="AE15" s="57">
        <v>1</v>
      </c>
      <c r="AF15" s="57">
        <v>1</v>
      </c>
      <c r="AG15" s="57">
        <v>0</v>
      </c>
      <c r="AH15" s="57">
        <v>1</v>
      </c>
      <c r="AI15" s="57">
        <v>2</v>
      </c>
      <c r="AJ15" s="57">
        <v>0</v>
      </c>
      <c r="AK15" s="60" t="s">
        <v>484</v>
      </c>
      <c r="AL15" s="57">
        <f t="shared" si="0"/>
        <v>10</v>
      </c>
      <c r="AM15" s="58">
        <f t="shared" si="3"/>
        <v>0</v>
      </c>
      <c r="AN15" s="58">
        <f t="shared" si="1"/>
        <v>0</v>
      </c>
      <c r="AO15" s="58">
        <f t="shared" si="4"/>
        <v>3</v>
      </c>
      <c r="AP15" s="58">
        <f t="shared" si="5"/>
        <v>5</v>
      </c>
      <c r="AQ15" s="58" t="str">
        <f t="shared" si="2"/>
        <v>Personal municipal capacitado</v>
      </c>
      <c r="AR15" s="87">
        <v>1</v>
      </c>
      <c r="AS15" s="87">
        <v>2</v>
      </c>
      <c r="AT15" s="87">
        <v>1</v>
      </c>
      <c r="AU15" s="89">
        <f t="shared" si="6"/>
        <v>1</v>
      </c>
      <c r="AV15" s="87">
        <f t="shared" si="7"/>
        <v>5</v>
      </c>
    </row>
    <row r="16" spans="1:48" s="74" customFormat="1" x14ac:dyDescent="0.25">
      <c r="A16" s="60" t="s">
        <v>445</v>
      </c>
      <c r="B16" s="57">
        <v>7</v>
      </c>
      <c r="C16" s="60" t="s">
        <v>453</v>
      </c>
      <c r="D16" s="57">
        <v>116</v>
      </c>
      <c r="E16" s="81">
        <v>452789</v>
      </c>
      <c r="F16" s="81">
        <v>1141521</v>
      </c>
      <c r="G16" s="60" t="s">
        <v>145</v>
      </c>
      <c r="H16" s="60" t="s">
        <v>195</v>
      </c>
      <c r="I16" s="80">
        <v>3</v>
      </c>
      <c r="J16" s="80">
        <v>2</v>
      </c>
      <c r="K16" s="80">
        <v>2</v>
      </c>
      <c r="L16" s="57">
        <v>0</v>
      </c>
      <c r="M16" s="57">
        <v>4</v>
      </c>
      <c r="N16" s="57">
        <v>0</v>
      </c>
      <c r="O16" s="57">
        <v>1</v>
      </c>
      <c r="P16" s="57">
        <v>0</v>
      </c>
      <c r="Q16" s="57">
        <v>0</v>
      </c>
      <c r="R16" s="57">
        <v>0</v>
      </c>
      <c r="S16" s="57">
        <v>0</v>
      </c>
      <c r="T16" s="57">
        <v>0</v>
      </c>
      <c r="U16" s="57">
        <v>0</v>
      </c>
      <c r="V16" s="57">
        <v>0</v>
      </c>
      <c r="W16" s="57">
        <v>0</v>
      </c>
      <c r="X16" s="57">
        <v>0</v>
      </c>
      <c r="Y16" s="57">
        <v>0</v>
      </c>
      <c r="Z16" s="57">
        <v>0</v>
      </c>
      <c r="AA16" s="57">
        <v>0</v>
      </c>
      <c r="AB16" s="57">
        <v>0</v>
      </c>
      <c r="AC16" s="57">
        <v>1</v>
      </c>
      <c r="AD16" s="57">
        <v>1</v>
      </c>
      <c r="AE16" s="57">
        <v>1</v>
      </c>
      <c r="AF16" s="57">
        <v>1</v>
      </c>
      <c r="AG16" s="57">
        <v>0</v>
      </c>
      <c r="AH16" s="57">
        <v>1</v>
      </c>
      <c r="AI16" s="57">
        <v>2</v>
      </c>
      <c r="AJ16" s="57">
        <v>0</v>
      </c>
      <c r="AK16" s="60" t="s">
        <v>484</v>
      </c>
      <c r="AL16" s="57">
        <f t="shared" si="0"/>
        <v>10</v>
      </c>
      <c r="AM16" s="58">
        <f t="shared" si="3"/>
        <v>0</v>
      </c>
      <c r="AN16" s="58">
        <f t="shared" si="1"/>
        <v>0</v>
      </c>
      <c r="AO16" s="58">
        <f t="shared" si="4"/>
        <v>3</v>
      </c>
      <c r="AP16" s="58">
        <f t="shared" si="5"/>
        <v>4</v>
      </c>
      <c r="AQ16" s="58" t="str">
        <f>+IF(AP16&lt;=8,"Personal municipal capacitado", "Contratación externa")</f>
        <v>Personal municipal capacitado</v>
      </c>
      <c r="AR16" s="87">
        <v>1</v>
      </c>
      <c r="AS16" s="87">
        <v>1</v>
      </c>
      <c r="AT16" s="87">
        <v>1</v>
      </c>
      <c r="AU16" s="89">
        <f t="shared" si="6"/>
        <v>1</v>
      </c>
      <c r="AV16" s="87">
        <f t="shared" si="7"/>
        <v>4</v>
      </c>
    </row>
    <row r="17" spans="1:48" s="74" customFormat="1" x14ac:dyDescent="0.25">
      <c r="A17" s="60" t="s">
        <v>445</v>
      </c>
      <c r="B17" s="57">
        <v>8</v>
      </c>
      <c r="C17" s="60" t="s">
        <v>454</v>
      </c>
      <c r="D17" s="57">
        <v>117</v>
      </c>
      <c r="E17" s="81">
        <v>452768</v>
      </c>
      <c r="F17" s="81">
        <v>1141512</v>
      </c>
      <c r="G17" s="60" t="s">
        <v>482</v>
      </c>
      <c r="H17" s="57" t="s">
        <v>195</v>
      </c>
      <c r="I17" s="80">
        <v>2</v>
      </c>
      <c r="J17" s="80">
        <v>1.5</v>
      </c>
      <c r="K17" s="80">
        <v>1</v>
      </c>
      <c r="L17" s="57">
        <v>0</v>
      </c>
      <c r="M17" s="57">
        <v>4</v>
      </c>
      <c r="N17" s="57">
        <v>0</v>
      </c>
      <c r="O17" s="57">
        <v>1</v>
      </c>
      <c r="P17" s="57">
        <v>0</v>
      </c>
      <c r="Q17" s="57">
        <v>0</v>
      </c>
      <c r="R17" s="57">
        <v>0</v>
      </c>
      <c r="S17" s="57">
        <v>0</v>
      </c>
      <c r="T17" s="57">
        <v>0</v>
      </c>
      <c r="U17" s="57">
        <v>0</v>
      </c>
      <c r="V17" s="57">
        <v>0</v>
      </c>
      <c r="W17" s="57">
        <v>0</v>
      </c>
      <c r="X17" s="57">
        <v>0</v>
      </c>
      <c r="Y17" s="57">
        <v>0</v>
      </c>
      <c r="Z17" s="57">
        <v>0</v>
      </c>
      <c r="AA17" s="57">
        <v>0</v>
      </c>
      <c r="AB17" s="57">
        <v>0</v>
      </c>
      <c r="AC17" s="57">
        <v>1</v>
      </c>
      <c r="AD17" s="57">
        <v>1</v>
      </c>
      <c r="AE17" s="57">
        <v>1</v>
      </c>
      <c r="AF17" s="57">
        <v>1</v>
      </c>
      <c r="AG17" s="57">
        <v>0</v>
      </c>
      <c r="AH17" s="57">
        <v>1</v>
      </c>
      <c r="AI17" s="57">
        <v>2</v>
      </c>
      <c r="AJ17" s="57">
        <v>0</v>
      </c>
      <c r="AK17" s="60" t="s">
        <v>484</v>
      </c>
      <c r="AL17" s="57">
        <f t="shared" si="0"/>
        <v>10</v>
      </c>
      <c r="AM17" s="58">
        <f t="shared" si="3"/>
        <v>0</v>
      </c>
      <c r="AN17" s="58">
        <f t="shared" si="1"/>
        <v>0</v>
      </c>
      <c r="AO17" s="58">
        <f t="shared" si="4"/>
        <v>3</v>
      </c>
      <c r="AP17" s="58">
        <f t="shared" si="5"/>
        <v>4</v>
      </c>
      <c r="AQ17" s="58" t="str">
        <f t="shared" ref="AQ17:AQ40" si="8">+IF(AP17&lt;=8,"Personal municipal capacitado", "Contratación externa")</f>
        <v>Personal municipal capacitado</v>
      </c>
      <c r="AR17" s="87">
        <v>1</v>
      </c>
      <c r="AS17" s="87">
        <v>1</v>
      </c>
      <c r="AT17" s="87">
        <v>1</v>
      </c>
      <c r="AU17" s="89">
        <f t="shared" si="6"/>
        <v>1</v>
      </c>
      <c r="AV17" s="87">
        <f t="shared" si="7"/>
        <v>4</v>
      </c>
    </row>
    <row r="18" spans="1:48" s="74" customFormat="1" x14ac:dyDescent="0.25">
      <c r="A18" s="60" t="s">
        <v>445</v>
      </c>
      <c r="B18" s="57">
        <v>9</v>
      </c>
      <c r="C18" s="60" t="s">
        <v>455</v>
      </c>
      <c r="D18" s="57">
        <v>118</v>
      </c>
      <c r="E18" s="81">
        <v>452763</v>
      </c>
      <c r="F18" s="81">
        <v>1141517</v>
      </c>
      <c r="G18" s="60" t="s">
        <v>482</v>
      </c>
      <c r="H18" s="57" t="s">
        <v>195</v>
      </c>
      <c r="I18" s="80">
        <v>3.2</v>
      </c>
      <c r="J18" s="80">
        <v>2.5</v>
      </c>
      <c r="K18" s="80">
        <v>2</v>
      </c>
      <c r="L18" s="57">
        <v>0</v>
      </c>
      <c r="M18" s="57">
        <v>4</v>
      </c>
      <c r="N18" s="57">
        <v>0</v>
      </c>
      <c r="O18" s="57">
        <v>1</v>
      </c>
      <c r="P18" s="57">
        <v>0</v>
      </c>
      <c r="Q18" s="57">
        <v>0</v>
      </c>
      <c r="R18" s="57">
        <v>0</v>
      </c>
      <c r="S18" s="57">
        <v>0</v>
      </c>
      <c r="T18" s="57">
        <v>0</v>
      </c>
      <c r="U18" s="57">
        <v>0</v>
      </c>
      <c r="V18" s="57">
        <v>0</v>
      </c>
      <c r="W18" s="57">
        <v>0</v>
      </c>
      <c r="X18" s="57">
        <v>0</v>
      </c>
      <c r="Y18" s="57">
        <v>0</v>
      </c>
      <c r="Z18" s="57">
        <v>0</v>
      </c>
      <c r="AA18" s="57">
        <v>0</v>
      </c>
      <c r="AB18" s="57">
        <v>0</v>
      </c>
      <c r="AC18" s="57">
        <v>1</v>
      </c>
      <c r="AD18" s="57">
        <v>1</v>
      </c>
      <c r="AE18" s="57">
        <v>1</v>
      </c>
      <c r="AF18" s="57">
        <v>1</v>
      </c>
      <c r="AG18" s="57">
        <v>0</v>
      </c>
      <c r="AH18" s="57">
        <v>1</v>
      </c>
      <c r="AI18" s="57">
        <v>2</v>
      </c>
      <c r="AJ18" s="57">
        <v>0</v>
      </c>
      <c r="AK18" s="60" t="s">
        <v>484</v>
      </c>
      <c r="AL18" s="57">
        <f t="shared" si="0"/>
        <v>10</v>
      </c>
      <c r="AM18" s="58">
        <f t="shared" si="3"/>
        <v>0</v>
      </c>
      <c r="AN18" s="58">
        <f t="shared" si="1"/>
        <v>0</v>
      </c>
      <c r="AO18" s="58">
        <f t="shared" si="4"/>
        <v>3</v>
      </c>
      <c r="AP18" s="58">
        <f t="shared" si="5"/>
        <v>4</v>
      </c>
      <c r="AQ18" s="58" t="str">
        <f t="shared" si="8"/>
        <v>Personal municipal capacitado</v>
      </c>
      <c r="AR18" s="87">
        <v>1</v>
      </c>
      <c r="AS18" s="87">
        <v>1</v>
      </c>
      <c r="AT18" s="87">
        <v>1</v>
      </c>
      <c r="AU18" s="89">
        <f t="shared" si="6"/>
        <v>1</v>
      </c>
      <c r="AV18" s="87">
        <f t="shared" si="7"/>
        <v>4</v>
      </c>
    </row>
    <row r="19" spans="1:48" s="74" customFormat="1" x14ac:dyDescent="0.25">
      <c r="A19" s="60" t="s">
        <v>445</v>
      </c>
      <c r="B19" s="57">
        <v>10</v>
      </c>
      <c r="C19" s="60" t="s">
        <v>456</v>
      </c>
      <c r="D19" s="57">
        <v>119</v>
      </c>
      <c r="E19" s="81">
        <v>452763</v>
      </c>
      <c r="F19" s="81">
        <v>1141499</v>
      </c>
      <c r="G19" s="60" t="s">
        <v>131</v>
      </c>
      <c r="H19" s="60" t="s">
        <v>195</v>
      </c>
      <c r="I19" s="80">
        <v>150.80000000000001</v>
      </c>
      <c r="J19" s="80">
        <v>19.8</v>
      </c>
      <c r="K19" s="80">
        <v>25</v>
      </c>
      <c r="L19" s="57">
        <v>1</v>
      </c>
      <c r="M19" s="57">
        <v>1</v>
      </c>
      <c r="N19" s="60" t="s">
        <v>478</v>
      </c>
      <c r="O19" s="57">
        <v>0</v>
      </c>
      <c r="P19" s="57">
        <v>1</v>
      </c>
      <c r="Q19" s="57">
        <v>0</v>
      </c>
      <c r="R19" s="57">
        <v>1</v>
      </c>
      <c r="S19" s="57">
        <v>1</v>
      </c>
      <c r="T19" s="57">
        <v>0</v>
      </c>
      <c r="U19" s="57">
        <v>1</v>
      </c>
      <c r="V19" s="57">
        <v>1</v>
      </c>
      <c r="W19" s="57">
        <v>0</v>
      </c>
      <c r="X19" s="57">
        <v>0</v>
      </c>
      <c r="Y19" s="57">
        <v>0</v>
      </c>
      <c r="Z19" s="57">
        <v>1</v>
      </c>
      <c r="AA19" s="57">
        <v>1</v>
      </c>
      <c r="AB19" s="57">
        <v>0</v>
      </c>
      <c r="AC19" s="57">
        <v>1</v>
      </c>
      <c r="AD19" s="57">
        <v>1</v>
      </c>
      <c r="AE19" s="57">
        <v>1</v>
      </c>
      <c r="AF19" s="57">
        <v>1</v>
      </c>
      <c r="AG19" s="57">
        <v>0</v>
      </c>
      <c r="AH19" s="57">
        <v>1</v>
      </c>
      <c r="AI19" s="60" t="s">
        <v>485</v>
      </c>
      <c r="AJ19" s="57">
        <v>0</v>
      </c>
      <c r="AK19" s="57"/>
      <c r="AL19" s="57">
        <f t="shared" si="0"/>
        <v>17</v>
      </c>
      <c r="AM19" s="58">
        <f t="shared" si="3"/>
        <v>0</v>
      </c>
      <c r="AN19" s="58" t="str">
        <f t="shared" si="1"/>
        <v>2</v>
      </c>
      <c r="AO19" s="58">
        <f t="shared" si="4"/>
        <v>0</v>
      </c>
      <c r="AP19" s="58">
        <f t="shared" si="5"/>
        <v>13</v>
      </c>
      <c r="AQ19" s="58" t="str">
        <f t="shared" si="8"/>
        <v>Contratación externa</v>
      </c>
      <c r="AR19" s="87">
        <v>4</v>
      </c>
      <c r="AS19" s="87">
        <v>4</v>
      </c>
      <c r="AT19" s="87">
        <v>4</v>
      </c>
      <c r="AU19" s="89">
        <f t="shared" si="6"/>
        <v>1</v>
      </c>
      <c r="AV19" s="87">
        <f t="shared" si="7"/>
        <v>13</v>
      </c>
    </row>
    <row r="20" spans="1:48" s="74" customFormat="1" x14ac:dyDescent="0.25">
      <c r="A20" s="60" t="s">
        <v>445</v>
      </c>
      <c r="B20" s="57">
        <v>11</v>
      </c>
      <c r="C20" s="60" t="s">
        <v>457</v>
      </c>
      <c r="D20" s="57">
        <v>120</v>
      </c>
      <c r="E20" s="81">
        <v>452784</v>
      </c>
      <c r="F20" s="81">
        <v>1141500</v>
      </c>
      <c r="G20" s="60" t="s">
        <v>313</v>
      </c>
      <c r="H20" s="57" t="s">
        <v>194</v>
      </c>
      <c r="I20" s="80">
        <v>53.4</v>
      </c>
      <c r="J20" s="80">
        <v>14.2</v>
      </c>
      <c r="K20" s="80">
        <v>11</v>
      </c>
      <c r="L20" s="57">
        <v>1</v>
      </c>
      <c r="M20" s="57">
        <v>2</v>
      </c>
      <c r="N20" s="60" t="s">
        <v>50</v>
      </c>
      <c r="O20" s="57">
        <v>0</v>
      </c>
      <c r="P20" s="57">
        <v>0</v>
      </c>
      <c r="Q20" s="57">
        <v>1</v>
      </c>
      <c r="R20" s="57">
        <v>1</v>
      </c>
      <c r="S20" s="57">
        <v>1</v>
      </c>
      <c r="T20" s="57">
        <v>0</v>
      </c>
      <c r="U20" s="57">
        <v>0</v>
      </c>
      <c r="V20" s="57">
        <v>2</v>
      </c>
      <c r="W20" s="57">
        <v>0</v>
      </c>
      <c r="X20" s="57">
        <v>0</v>
      </c>
      <c r="Y20" s="57">
        <v>0</v>
      </c>
      <c r="Z20" s="57">
        <v>1</v>
      </c>
      <c r="AA20" s="57">
        <v>1</v>
      </c>
      <c r="AB20" s="57">
        <v>0</v>
      </c>
      <c r="AC20" s="57">
        <v>1</v>
      </c>
      <c r="AD20" s="57">
        <v>1</v>
      </c>
      <c r="AE20" s="57">
        <v>1</v>
      </c>
      <c r="AF20" s="57">
        <v>1</v>
      </c>
      <c r="AG20" s="57">
        <v>0</v>
      </c>
      <c r="AH20" s="57">
        <v>1</v>
      </c>
      <c r="AI20" s="57">
        <v>2</v>
      </c>
      <c r="AJ20" s="57">
        <v>0</v>
      </c>
      <c r="AK20" s="60" t="s">
        <v>486</v>
      </c>
      <c r="AL20" s="57">
        <f t="shared" si="0"/>
        <v>16</v>
      </c>
      <c r="AM20" s="58">
        <f t="shared" si="3"/>
        <v>0</v>
      </c>
      <c r="AN20" s="58" t="str">
        <f t="shared" si="1"/>
        <v>2</v>
      </c>
      <c r="AO20" s="58">
        <f t="shared" si="4"/>
        <v>0</v>
      </c>
      <c r="AP20" s="58">
        <f t="shared" si="5"/>
        <v>11</v>
      </c>
      <c r="AQ20" s="58" t="str">
        <f t="shared" si="8"/>
        <v>Contratación externa</v>
      </c>
      <c r="AR20" s="87">
        <v>3</v>
      </c>
      <c r="AS20" s="87">
        <v>4</v>
      </c>
      <c r="AT20" s="87">
        <v>3</v>
      </c>
      <c r="AU20" s="89">
        <f t="shared" si="6"/>
        <v>1</v>
      </c>
      <c r="AV20" s="87">
        <f t="shared" si="7"/>
        <v>11</v>
      </c>
    </row>
    <row r="21" spans="1:48" s="74" customFormat="1" x14ac:dyDescent="0.25">
      <c r="A21" s="60" t="s">
        <v>445</v>
      </c>
      <c r="B21" s="57">
        <v>12</v>
      </c>
      <c r="C21" s="60" t="s">
        <v>458</v>
      </c>
      <c r="D21" s="57">
        <v>121</v>
      </c>
      <c r="E21" s="81">
        <v>452793</v>
      </c>
      <c r="F21" s="81">
        <v>1141506</v>
      </c>
      <c r="G21" s="60" t="s">
        <v>488</v>
      </c>
      <c r="H21" s="57" t="s">
        <v>195</v>
      </c>
      <c r="I21" s="80">
        <v>8.6</v>
      </c>
      <c r="J21" s="80">
        <v>2</v>
      </c>
      <c r="K21" s="80">
        <v>2</v>
      </c>
      <c r="L21" s="57">
        <v>2</v>
      </c>
      <c r="M21" s="57">
        <v>4</v>
      </c>
      <c r="N21" s="60" t="s">
        <v>487</v>
      </c>
      <c r="O21" s="57">
        <v>1</v>
      </c>
      <c r="P21" s="57">
        <v>0</v>
      </c>
      <c r="Q21" s="57">
        <v>0</v>
      </c>
      <c r="R21" s="57"/>
      <c r="S21" s="57">
        <v>0</v>
      </c>
      <c r="T21" s="57">
        <v>0</v>
      </c>
      <c r="U21" s="57">
        <v>0</v>
      </c>
      <c r="V21" s="57">
        <v>0</v>
      </c>
      <c r="W21" s="57">
        <v>0</v>
      </c>
      <c r="X21" s="57">
        <v>0</v>
      </c>
      <c r="Y21" s="57">
        <v>0</v>
      </c>
      <c r="Z21" s="57">
        <v>0</v>
      </c>
      <c r="AA21" s="57">
        <v>0</v>
      </c>
      <c r="AB21" s="57">
        <v>0</v>
      </c>
      <c r="AC21" s="57">
        <v>1</v>
      </c>
      <c r="AD21" s="57">
        <v>1</v>
      </c>
      <c r="AE21" s="57">
        <v>1</v>
      </c>
      <c r="AF21" s="57">
        <v>1</v>
      </c>
      <c r="AG21" s="57">
        <v>0</v>
      </c>
      <c r="AH21" s="57">
        <v>1</v>
      </c>
      <c r="AI21" s="57">
        <v>2</v>
      </c>
      <c r="AJ21" s="57">
        <v>0</v>
      </c>
      <c r="AK21" s="60" t="s">
        <v>101</v>
      </c>
      <c r="AL21" s="57">
        <f t="shared" si="0"/>
        <v>11</v>
      </c>
      <c r="AM21" s="58">
        <f t="shared" si="3"/>
        <v>0</v>
      </c>
      <c r="AN21" s="58" t="str">
        <f t="shared" si="1"/>
        <v>2</v>
      </c>
      <c r="AO21" s="58">
        <f t="shared" si="4"/>
        <v>0</v>
      </c>
      <c r="AP21" s="58">
        <f t="shared" si="5"/>
        <v>4</v>
      </c>
      <c r="AQ21" s="58" t="str">
        <f t="shared" si="8"/>
        <v>Personal municipal capacitado</v>
      </c>
      <c r="AR21" s="87">
        <v>1</v>
      </c>
      <c r="AS21" s="87">
        <v>1</v>
      </c>
      <c r="AT21" s="87">
        <v>1</v>
      </c>
      <c r="AU21" s="89">
        <f t="shared" si="6"/>
        <v>1</v>
      </c>
      <c r="AV21" s="87">
        <f t="shared" si="7"/>
        <v>4</v>
      </c>
    </row>
    <row r="22" spans="1:48" s="74" customFormat="1" x14ac:dyDescent="0.25">
      <c r="A22" s="60" t="s">
        <v>445</v>
      </c>
      <c r="B22" s="57">
        <v>13</v>
      </c>
      <c r="C22" s="60" t="s">
        <v>459</v>
      </c>
      <c r="D22" s="57">
        <v>122</v>
      </c>
      <c r="E22" s="81">
        <v>452794</v>
      </c>
      <c r="F22" s="81">
        <v>1141500</v>
      </c>
      <c r="G22" s="60" t="s">
        <v>482</v>
      </c>
      <c r="H22" s="57" t="s">
        <v>195</v>
      </c>
      <c r="I22" s="80">
        <v>21.9</v>
      </c>
      <c r="J22" s="80">
        <v>8.6</v>
      </c>
      <c r="K22" s="80">
        <v>8</v>
      </c>
      <c r="L22" s="57">
        <v>2</v>
      </c>
      <c r="M22" s="57">
        <v>4</v>
      </c>
      <c r="N22" s="60" t="s">
        <v>62</v>
      </c>
      <c r="O22" s="57">
        <v>0</v>
      </c>
      <c r="P22" s="57">
        <v>1</v>
      </c>
      <c r="Q22" s="57">
        <v>0</v>
      </c>
      <c r="R22" s="57">
        <v>1</v>
      </c>
      <c r="S22" s="57">
        <v>0</v>
      </c>
      <c r="T22" s="57">
        <v>0</v>
      </c>
      <c r="U22" s="57">
        <v>0</v>
      </c>
      <c r="V22" s="57">
        <v>0</v>
      </c>
      <c r="W22" s="57">
        <v>0</v>
      </c>
      <c r="X22" s="57">
        <v>0</v>
      </c>
      <c r="Y22" s="57">
        <v>0</v>
      </c>
      <c r="Z22" s="57">
        <v>1</v>
      </c>
      <c r="AA22" s="57">
        <v>1</v>
      </c>
      <c r="AB22" s="57">
        <v>0</v>
      </c>
      <c r="AC22" s="57">
        <v>1</v>
      </c>
      <c r="AD22" s="57">
        <v>1</v>
      </c>
      <c r="AE22" s="57">
        <v>1</v>
      </c>
      <c r="AF22" s="57">
        <v>1</v>
      </c>
      <c r="AG22" s="57">
        <v>0</v>
      </c>
      <c r="AH22" s="57">
        <v>1</v>
      </c>
      <c r="AI22" s="57">
        <v>2</v>
      </c>
      <c r="AJ22" s="57">
        <v>0</v>
      </c>
      <c r="AK22" s="60" t="s">
        <v>101</v>
      </c>
      <c r="AL22" s="57">
        <f t="shared" si="0"/>
        <v>12</v>
      </c>
      <c r="AM22" s="58">
        <f t="shared" si="3"/>
        <v>0</v>
      </c>
      <c r="AN22" s="58" t="str">
        <f t="shared" si="1"/>
        <v>2</v>
      </c>
      <c r="AO22" s="58">
        <f t="shared" si="4"/>
        <v>0</v>
      </c>
      <c r="AP22" s="58">
        <f t="shared" si="5"/>
        <v>7</v>
      </c>
      <c r="AQ22" s="58" t="str">
        <f t="shared" si="8"/>
        <v>Personal municipal capacitado</v>
      </c>
      <c r="AR22" s="87">
        <v>1</v>
      </c>
      <c r="AS22" s="87">
        <v>3</v>
      </c>
      <c r="AT22" s="87">
        <v>2</v>
      </c>
      <c r="AU22" s="89">
        <f t="shared" si="6"/>
        <v>1</v>
      </c>
      <c r="AV22" s="87">
        <f t="shared" si="7"/>
        <v>7</v>
      </c>
    </row>
    <row r="23" spans="1:48" s="74" customFormat="1" x14ac:dyDescent="0.25">
      <c r="A23" s="60" t="s">
        <v>445</v>
      </c>
      <c r="B23" s="57">
        <v>14</v>
      </c>
      <c r="C23" s="60" t="s">
        <v>460</v>
      </c>
      <c r="D23" s="57">
        <v>123</v>
      </c>
      <c r="E23" s="81">
        <v>452795</v>
      </c>
      <c r="F23" s="81">
        <v>1141488</v>
      </c>
      <c r="G23" s="60" t="s">
        <v>482</v>
      </c>
      <c r="H23" s="57" t="s">
        <v>195</v>
      </c>
      <c r="I23" s="80">
        <v>2</v>
      </c>
      <c r="J23" s="80">
        <v>2</v>
      </c>
      <c r="K23" s="80">
        <v>1.5</v>
      </c>
      <c r="L23" s="57">
        <v>2</v>
      </c>
      <c r="M23" s="57">
        <v>3</v>
      </c>
      <c r="N23" s="60" t="s">
        <v>478</v>
      </c>
      <c r="O23" s="57">
        <v>1</v>
      </c>
      <c r="P23" s="57">
        <v>0</v>
      </c>
      <c r="Q23" s="57">
        <v>0</v>
      </c>
      <c r="R23" s="57">
        <v>0</v>
      </c>
      <c r="S23" s="57">
        <v>0</v>
      </c>
      <c r="T23" s="57">
        <v>0</v>
      </c>
      <c r="U23" s="57">
        <v>0</v>
      </c>
      <c r="V23" s="57">
        <v>0</v>
      </c>
      <c r="W23" s="57">
        <v>0</v>
      </c>
      <c r="X23" s="57">
        <v>0</v>
      </c>
      <c r="Y23" s="57">
        <v>0</v>
      </c>
      <c r="Z23" s="57">
        <v>0</v>
      </c>
      <c r="AA23" s="57">
        <v>0</v>
      </c>
      <c r="AB23" s="57">
        <v>0</v>
      </c>
      <c r="AC23" s="57">
        <v>1</v>
      </c>
      <c r="AD23" s="57">
        <v>1</v>
      </c>
      <c r="AE23" s="57">
        <v>1</v>
      </c>
      <c r="AF23" s="57">
        <v>1</v>
      </c>
      <c r="AG23" s="57">
        <v>0</v>
      </c>
      <c r="AH23" s="57">
        <v>1</v>
      </c>
      <c r="AI23" s="57">
        <v>2</v>
      </c>
      <c r="AJ23" s="57">
        <v>0</v>
      </c>
      <c r="AK23" s="60" t="s">
        <v>101</v>
      </c>
      <c r="AL23" s="57">
        <f t="shared" si="0"/>
        <v>10</v>
      </c>
      <c r="AM23" s="58">
        <f t="shared" si="3"/>
        <v>0</v>
      </c>
      <c r="AN23" s="58">
        <f t="shared" si="1"/>
        <v>0</v>
      </c>
      <c r="AO23" s="58">
        <f t="shared" si="4"/>
        <v>3</v>
      </c>
      <c r="AP23" s="58">
        <f t="shared" si="5"/>
        <v>4</v>
      </c>
      <c r="AQ23" s="58" t="str">
        <f t="shared" si="8"/>
        <v>Personal municipal capacitado</v>
      </c>
      <c r="AR23" s="87">
        <v>1</v>
      </c>
      <c r="AS23" s="87">
        <v>1</v>
      </c>
      <c r="AT23" s="87">
        <v>1</v>
      </c>
      <c r="AU23" s="89">
        <f t="shared" si="6"/>
        <v>1</v>
      </c>
      <c r="AV23" s="87">
        <f t="shared" si="7"/>
        <v>4</v>
      </c>
    </row>
    <row r="24" spans="1:48" s="74" customFormat="1" x14ac:dyDescent="0.25">
      <c r="A24" s="60" t="s">
        <v>445</v>
      </c>
      <c r="B24" s="57">
        <v>15</v>
      </c>
      <c r="C24" s="60" t="s">
        <v>461</v>
      </c>
      <c r="D24" s="57">
        <v>124</v>
      </c>
      <c r="E24" s="81">
        <v>452790</v>
      </c>
      <c r="F24" s="81">
        <v>1141489</v>
      </c>
      <c r="G24" s="60" t="s">
        <v>145</v>
      </c>
      <c r="H24" s="57" t="s">
        <v>195</v>
      </c>
      <c r="I24" s="80">
        <v>3</v>
      </c>
      <c r="J24" s="80">
        <v>2.5</v>
      </c>
      <c r="K24" s="80">
        <v>3</v>
      </c>
      <c r="L24" s="57">
        <v>2</v>
      </c>
      <c r="M24" s="57">
        <v>2</v>
      </c>
      <c r="N24" s="57">
        <v>0</v>
      </c>
      <c r="O24" s="57">
        <v>1</v>
      </c>
      <c r="P24" s="57">
        <v>0</v>
      </c>
      <c r="Q24" s="57">
        <v>0</v>
      </c>
      <c r="R24" s="57">
        <v>0</v>
      </c>
      <c r="S24" s="57">
        <v>0</v>
      </c>
      <c r="T24" s="57">
        <v>0</v>
      </c>
      <c r="U24" s="57">
        <v>0</v>
      </c>
      <c r="V24" s="57">
        <v>0</v>
      </c>
      <c r="W24" s="57">
        <v>0</v>
      </c>
      <c r="X24" s="57">
        <v>0</v>
      </c>
      <c r="Y24" s="57">
        <v>0</v>
      </c>
      <c r="Z24" s="57">
        <v>0</v>
      </c>
      <c r="AA24" s="57">
        <v>0</v>
      </c>
      <c r="AB24" s="57">
        <v>0</v>
      </c>
      <c r="AC24" s="57">
        <v>1</v>
      </c>
      <c r="AD24" s="57">
        <v>1</v>
      </c>
      <c r="AE24" s="57">
        <v>1</v>
      </c>
      <c r="AF24" s="57">
        <v>1</v>
      </c>
      <c r="AG24" s="57">
        <v>0</v>
      </c>
      <c r="AH24" s="57">
        <v>1</v>
      </c>
      <c r="AI24" s="57">
        <v>2</v>
      </c>
      <c r="AJ24" s="57">
        <v>0</v>
      </c>
      <c r="AK24" s="60" t="s">
        <v>101</v>
      </c>
      <c r="AL24" s="57">
        <f t="shared" si="0"/>
        <v>9</v>
      </c>
      <c r="AM24" s="58">
        <f t="shared" si="3"/>
        <v>0</v>
      </c>
      <c r="AN24" s="58">
        <f t="shared" si="1"/>
        <v>0</v>
      </c>
      <c r="AO24" s="58">
        <f t="shared" si="4"/>
        <v>3</v>
      </c>
      <c r="AP24" s="58">
        <f t="shared" si="5"/>
        <v>4</v>
      </c>
      <c r="AQ24" s="58" t="str">
        <f t="shared" si="8"/>
        <v>Personal municipal capacitado</v>
      </c>
      <c r="AR24" s="87">
        <v>1</v>
      </c>
      <c r="AS24" s="87">
        <v>1</v>
      </c>
      <c r="AT24" s="87">
        <v>1</v>
      </c>
      <c r="AU24" s="89">
        <f t="shared" si="6"/>
        <v>1</v>
      </c>
      <c r="AV24" s="87">
        <f t="shared" si="7"/>
        <v>4</v>
      </c>
    </row>
    <row r="25" spans="1:48" s="74" customFormat="1" x14ac:dyDescent="0.25">
      <c r="A25" s="60" t="s">
        <v>445</v>
      </c>
      <c r="B25" s="57">
        <v>16</v>
      </c>
      <c r="C25" s="60" t="s">
        <v>462</v>
      </c>
      <c r="D25" s="57">
        <v>125</v>
      </c>
      <c r="E25" s="81">
        <v>452811</v>
      </c>
      <c r="F25" s="81">
        <v>1141503</v>
      </c>
      <c r="G25" s="60" t="s">
        <v>482</v>
      </c>
      <c r="H25" s="57" t="s">
        <v>195</v>
      </c>
      <c r="I25" s="80">
        <v>18.8</v>
      </c>
      <c r="J25" s="80">
        <v>6.6</v>
      </c>
      <c r="K25" s="80">
        <v>6</v>
      </c>
      <c r="L25" s="57">
        <v>2</v>
      </c>
      <c r="M25" s="57">
        <v>3</v>
      </c>
      <c r="N25" s="60" t="s">
        <v>66</v>
      </c>
      <c r="O25" s="57">
        <v>1</v>
      </c>
      <c r="P25" s="57">
        <v>0</v>
      </c>
      <c r="Q25" s="57">
        <v>0</v>
      </c>
      <c r="R25" s="57">
        <v>0</v>
      </c>
      <c r="S25" s="57">
        <v>0</v>
      </c>
      <c r="T25" s="57">
        <v>0</v>
      </c>
      <c r="U25" s="57">
        <v>0</v>
      </c>
      <c r="V25" s="57">
        <v>0</v>
      </c>
      <c r="W25" s="57">
        <v>0</v>
      </c>
      <c r="X25" s="57">
        <v>0</v>
      </c>
      <c r="Y25" s="57">
        <v>0</v>
      </c>
      <c r="Z25" s="57">
        <v>0</v>
      </c>
      <c r="AA25" s="57">
        <v>0</v>
      </c>
      <c r="AB25" s="57">
        <v>0</v>
      </c>
      <c r="AC25" s="57">
        <v>1</v>
      </c>
      <c r="AD25" s="57">
        <v>1</v>
      </c>
      <c r="AE25" s="57">
        <v>1</v>
      </c>
      <c r="AF25" s="57">
        <v>1</v>
      </c>
      <c r="AG25" s="57">
        <v>0</v>
      </c>
      <c r="AH25" s="57">
        <v>1</v>
      </c>
      <c r="AI25" s="57">
        <v>2</v>
      </c>
      <c r="AJ25" s="57">
        <v>0</v>
      </c>
      <c r="AK25" s="57"/>
      <c r="AL25" s="57">
        <f t="shared" si="0"/>
        <v>10</v>
      </c>
      <c r="AM25" s="58">
        <f t="shared" si="3"/>
        <v>0</v>
      </c>
      <c r="AN25" s="58">
        <f t="shared" si="1"/>
        <v>0</v>
      </c>
      <c r="AO25" s="58">
        <f t="shared" si="4"/>
        <v>3</v>
      </c>
      <c r="AP25" s="58">
        <f t="shared" si="5"/>
        <v>7</v>
      </c>
      <c r="AQ25" s="58" t="str">
        <f t="shared" si="8"/>
        <v>Personal municipal capacitado</v>
      </c>
      <c r="AR25" s="87">
        <v>1</v>
      </c>
      <c r="AS25" s="87">
        <v>3</v>
      </c>
      <c r="AT25" s="87">
        <v>2</v>
      </c>
      <c r="AU25" s="89">
        <f t="shared" si="6"/>
        <v>1</v>
      </c>
      <c r="AV25" s="87">
        <f t="shared" si="7"/>
        <v>7</v>
      </c>
    </row>
    <row r="26" spans="1:48" s="74" customFormat="1" x14ac:dyDescent="0.25">
      <c r="A26" s="60" t="s">
        <v>445</v>
      </c>
      <c r="B26" s="57">
        <v>17</v>
      </c>
      <c r="C26" s="60" t="s">
        <v>463</v>
      </c>
      <c r="D26" s="57">
        <v>126</v>
      </c>
      <c r="E26" s="81">
        <v>452812</v>
      </c>
      <c r="F26" s="81">
        <v>1141486</v>
      </c>
      <c r="G26" s="57" t="s">
        <v>131</v>
      </c>
      <c r="H26" s="57" t="s">
        <v>195</v>
      </c>
      <c r="I26" s="80">
        <v>132</v>
      </c>
      <c r="J26" s="80">
        <v>26.2</v>
      </c>
      <c r="K26" s="80">
        <v>30</v>
      </c>
      <c r="L26" s="57">
        <v>1</v>
      </c>
      <c r="M26" s="57">
        <v>1</v>
      </c>
      <c r="N26" s="60" t="s">
        <v>478</v>
      </c>
      <c r="O26" s="57">
        <v>0</v>
      </c>
      <c r="P26" s="57">
        <v>1</v>
      </c>
      <c r="Q26" s="57">
        <v>0</v>
      </c>
      <c r="R26" s="57">
        <v>0</v>
      </c>
      <c r="S26" s="57">
        <v>1</v>
      </c>
      <c r="T26" s="57">
        <v>0</v>
      </c>
      <c r="U26" s="57">
        <v>1</v>
      </c>
      <c r="V26" s="57">
        <v>1</v>
      </c>
      <c r="W26" s="57">
        <v>0</v>
      </c>
      <c r="X26" s="57">
        <v>0</v>
      </c>
      <c r="Y26" s="57">
        <v>0</v>
      </c>
      <c r="Z26" s="57">
        <v>1</v>
      </c>
      <c r="AA26" s="57">
        <v>1</v>
      </c>
      <c r="AB26" s="57">
        <v>0</v>
      </c>
      <c r="AC26" s="57">
        <v>2</v>
      </c>
      <c r="AD26" s="57">
        <v>2</v>
      </c>
      <c r="AE26" s="57">
        <v>1</v>
      </c>
      <c r="AF26" s="57">
        <v>1</v>
      </c>
      <c r="AG26" s="57">
        <v>0</v>
      </c>
      <c r="AH26" s="57">
        <v>1</v>
      </c>
      <c r="AI26" s="60" t="s">
        <v>179</v>
      </c>
      <c r="AJ26" s="57">
        <v>0</v>
      </c>
      <c r="AK26" s="60" t="s">
        <v>489</v>
      </c>
      <c r="AL26" s="57">
        <f t="shared" si="0"/>
        <v>18</v>
      </c>
      <c r="AM26" s="58">
        <f t="shared" si="3"/>
        <v>0</v>
      </c>
      <c r="AN26" s="58" t="str">
        <f t="shared" si="1"/>
        <v>2</v>
      </c>
      <c r="AO26" s="58">
        <f t="shared" si="4"/>
        <v>0</v>
      </c>
      <c r="AP26" s="58">
        <f t="shared" si="5"/>
        <v>13</v>
      </c>
      <c r="AQ26" s="58" t="str">
        <f t="shared" si="8"/>
        <v>Contratación externa</v>
      </c>
      <c r="AR26" s="87">
        <f>IF((I26&lt;=30),1)+ IF((I26&gt;30&lt;=50),2)+IF((I26&gt;50&lt;=100),3)+IF((I26&gt;100),4)</f>
        <v>4</v>
      </c>
      <c r="AS26" s="87">
        <v>4</v>
      </c>
      <c r="AT26" s="87">
        <v>4</v>
      </c>
      <c r="AU26" s="89">
        <f t="shared" si="6"/>
        <v>1</v>
      </c>
      <c r="AV26" s="87">
        <f t="shared" si="7"/>
        <v>13</v>
      </c>
    </row>
    <row r="27" spans="1:48" s="74" customFormat="1" x14ac:dyDescent="0.25">
      <c r="A27" s="60" t="s">
        <v>445</v>
      </c>
      <c r="B27" s="57">
        <v>18</v>
      </c>
      <c r="C27" s="60" t="s">
        <v>464</v>
      </c>
      <c r="D27" s="57">
        <v>127</v>
      </c>
      <c r="E27" s="81">
        <v>452807</v>
      </c>
      <c r="F27" s="81">
        <v>1141509</v>
      </c>
      <c r="G27" s="60" t="s">
        <v>145</v>
      </c>
      <c r="H27" s="57" t="s">
        <v>195</v>
      </c>
      <c r="I27" s="80">
        <v>2.5</v>
      </c>
      <c r="J27" s="80">
        <v>1.5</v>
      </c>
      <c r="K27" s="80">
        <v>2</v>
      </c>
      <c r="L27" s="57">
        <v>2</v>
      </c>
      <c r="M27" s="57">
        <v>4</v>
      </c>
      <c r="N27" s="57">
        <v>0</v>
      </c>
      <c r="O27" s="57">
        <v>1</v>
      </c>
      <c r="P27" s="57">
        <v>0</v>
      </c>
      <c r="Q27" s="57">
        <v>0</v>
      </c>
      <c r="R27" s="57">
        <v>0</v>
      </c>
      <c r="S27" s="57">
        <v>0</v>
      </c>
      <c r="T27" s="57">
        <v>0</v>
      </c>
      <c r="U27" s="57">
        <v>0</v>
      </c>
      <c r="V27" s="57">
        <v>0</v>
      </c>
      <c r="W27" s="57">
        <v>0</v>
      </c>
      <c r="X27" s="57">
        <v>0</v>
      </c>
      <c r="Y27" s="57">
        <v>0</v>
      </c>
      <c r="Z27" s="57">
        <v>0</v>
      </c>
      <c r="AA27" s="57">
        <v>0</v>
      </c>
      <c r="AB27" s="57">
        <v>0</v>
      </c>
      <c r="AC27" s="57">
        <v>1</v>
      </c>
      <c r="AD27" s="57">
        <v>1</v>
      </c>
      <c r="AE27" s="57">
        <v>1</v>
      </c>
      <c r="AF27" s="57">
        <v>1</v>
      </c>
      <c r="AG27" s="57">
        <v>0</v>
      </c>
      <c r="AH27" s="57">
        <v>1</v>
      </c>
      <c r="AI27" s="57">
        <v>2</v>
      </c>
      <c r="AJ27" s="57">
        <v>0</v>
      </c>
      <c r="AK27" s="57"/>
      <c r="AL27" s="57">
        <f t="shared" si="0"/>
        <v>11</v>
      </c>
      <c r="AM27" s="58">
        <f t="shared" si="3"/>
        <v>0</v>
      </c>
      <c r="AN27" s="58" t="str">
        <f t="shared" si="1"/>
        <v>2</v>
      </c>
      <c r="AO27" s="58">
        <f t="shared" si="4"/>
        <v>0</v>
      </c>
      <c r="AP27" s="58">
        <f t="shared" si="5"/>
        <v>4</v>
      </c>
      <c r="AQ27" s="58" t="str">
        <f t="shared" si="8"/>
        <v>Personal municipal capacitado</v>
      </c>
      <c r="AR27" s="87">
        <v>1</v>
      </c>
      <c r="AS27" s="87">
        <v>1</v>
      </c>
      <c r="AT27" s="87">
        <v>1</v>
      </c>
      <c r="AU27" s="89">
        <f t="shared" si="6"/>
        <v>1</v>
      </c>
      <c r="AV27" s="87">
        <f t="shared" si="7"/>
        <v>4</v>
      </c>
    </row>
    <row r="28" spans="1:48" s="74" customFormat="1" x14ac:dyDescent="0.25">
      <c r="A28" s="60" t="s">
        <v>445</v>
      </c>
      <c r="B28" s="57">
        <v>19</v>
      </c>
      <c r="C28" s="60" t="s">
        <v>465</v>
      </c>
      <c r="D28" s="57">
        <v>128</v>
      </c>
      <c r="E28" s="81">
        <v>452830</v>
      </c>
      <c r="F28" s="81">
        <v>1141495</v>
      </c>
      <c r="G28" s="60" t="s">
        <v>482</v>
      </c>
      <c r="H28" s="57" t="s">
        <v>195</v>
      </c>
      <c r="I28" s="80">
        <v>2</v>
      </c>
      <c r="J28" s="80">
        <v>1</v>
      </c>
      <c r="K28" s="80">
        <v>1</v>
      </c>
      <c r="L28" s="57">
        <v>0</v>
      </c>
      <c r="M28" s="57">
        <v>4</v>
      </c>
      <c r="N28" s="57">
        <v>0</v>
      </c>
      <c r="O28" s="57">
        <v>1</v>
      </c>
      <c r="P28" s="57">
        <v>0</v>
      </c>
      <c r="Q28" s="57">
        <v>0</v>
      </c>
      <c r="R28" s="57">
        <v>0</v>
      </c>
      <c r="S28" s="57">
        <v>0</v>
      </c>
      <c r="T28" s="57">
        <v>0</v>
      </c>
      <c r="U28" s="57">
        <v>0</v>
      </c>
      <c r="V28" s="57">
        <v>0</v>
      </c>
      <c r="W28" s="57">
        <v>0</v>
      </c>
      <c r="X28" s="57">
        <v>0</v>
      </c>
      <c r="Y28" s="57">
        <v>0</v>
      </c>
      <c r="Z28" s="57">
        <v>0</v>
      </c>
      <c r="AA28" s="57">
        <v>0</v>
      </c>
      <c r="AB28" s="57">
        <v>0</v>
      </c>
      <c r="AC28" s="57">
        <v>1</v>
      </c>
      <c r="AD28" s="57">
        <v>1</v>
      </c>
      <c r="AE28" s="57">
        <v>1</v>
      </c>
      <c r="AF28" s="57">
        <v>1</v>
      </c>
      <c r="AG28" s="57">
        <v>0</v>
      </c>
      <c r="AH28" s="57">
        <v>1</v>
      </c>
      <c r="AI28" s="57">
        <v>2</v>
      </c>
      <c r="AJ28" s="57">
        <v>0</v>
      </c>
      <c r="AK28" s="57"/>
      <c r="AL28" s="57">
        <f t="shared" si="0"/>
        <v>10</v>
      </c>
      <c r="AM28" s="58">
        <f t="shared" si="3"/>
        <v>0</v>
      </c>
      <c r="AN28" s="58">
        <f t="shared" si="1"/>
        <v>0</v>
      </c>
      <c r="AO28" s="58">
        <f t="shared" si="4"/>
        <v>3</v>
      </c>
      <c r="AP28" s="58">
        <f t="shared" si="5"/>
        <v>4</v>
      </c>
      <c r="AQ28" s="58" t="str">
        <f t="shared" si="8"/>
        <v>Personal municipal capacitado</v>
      </c>
      <c r="AR28" s="87">
        <v>1</v>
      </c>
      <c r="AS28" s="87">
        <v>1</v>
      </c>
      <c r="AT28" s="87">
        <v>1</v>
      </c>
      <c r="AU28" s="89">
        <f t="shared" si="6"/>
        <v>1</v>
      </c>
      <c r="AV28" s="87">
        <f t="shared" si="7"/>
        <v>4</v>
      </c>
    </row>
    <row r="29" spans="1:48" s="74" customFormat="1" x14ac:dyDescent="0.25">
      <c r="A29" s="60" t="s">
        <v>445</v>
      </c>
      <c r="B29" s="57">
        <v>20</v>
      </c>
      <c r="C29" s="60" t="s">
        <v>466</v>
      </c>
      <c r="D29" s="57">
        <v>129</v>
      </c>
      <c r="E29" s="81">
        <v>452819</v>
      </c>
      <c r="F29" s="81">
        <v>1141516</v>
      </c>
      <c r="G29" s="60" t="s">
        <v>185</v>
      </c>
      <c r="H29" s="57" t="s">
        <v>195</v>
      </c>
      <c r="I29" s="80">
        <v>10.5</v>
      </c>
      <c r="J29" s="80">
        <v>5</v>
      </c>
      <c r="K29" s="80">
        <v>6</v>
      </c>
      <c r="L29" s="57">
        <v>2</v>
      </c>
      <c r="M29" s="57">
        <v>4</v>
      </c>
      <c r="N29" s="57">
        <v>0</v>
      </c>
      <c r="O29" s="57">
        <v>1</v>
      </c>
      <c r="P29" s="57">
        <v>0</v>
      </c>
      <c r="Q29" s="57">
        <v>0</v>
      </c>
      <c r="R29" s="57">
        <v>0</v>
      </c>
      <c r="S29" s="57">
        <v>0</v>
      </c>
      <c r="T29" s="57">
        <v>0</v>
      </c>
      <c r="U29" s="57">
        <v>0</v>
      </c>
      <c r="V29" s="57">
        <v>0</v>
      </c>
      <c r="W29" s="57">
        <v>0</v>
      </c>
      <c r="X29" s="57">
        <v>0</v>
      </c>
      <c r="Y29" s="57">
        <v>0</v>
      </c>
      <c r="Z29" s="57">
        <v>0</v>
      </c>
      <c r="AA29" s="57">
        <v>0</v>
      </c>
      <c r="AB29" s="57">
        <v>0</v>
      </c>
      <c r="AC29" s="57">
        <v>1</v>
      </c>
      <c r="AD29" s="57">
        <v>1</v>
      </c>
      <c r="AE29" s="57">
        <v>1</v>
      </c>
      <c r="AF29" s="57">
        <v>1</v>
      </c>
      <c r="AG29" s="57">
        <v>0</v>
      </c>
      <c r="AH29" s="57">
        <v>1</v>
      </c>
      <c r="AI29" s="57">
        <v>2</v>
      </c>
      <c r="AJ29" s="57">
        <v>0</v>
      </c>
      <c r="AK29" s="57"/>
      <c r="AL29" s="57">
        <f t="shared" si="0"/>
        <v>11</v>
      </c>
      <c r="AM29" s="58">
        <f t="shared" si="3"/>
        <v>0</v>
      </c>
      <c r="AN29" s="58" t="str">
        <f t="shared" si="1"/>
        <v>2</v>
      </c>
      <c r="AO29" s="58">
        <f t="shared" si="4"/>
        <v>0</v>
      </c>
      <c r="AP29" s="58">
        <f t="shared" si="5"/>
        <v>6</v>
      </c>
      <c r="AQ29" s="58" t="str">
        <f t="shared" si="8"/>
        <v>Personal municipal capacitado</v>
      </c>
      <c r="AR29" s="87">
        <v>1</v>
      </c>
      <c r="AS29" s="87">
        <v>2</v>
      </c>
      <c r="AT29" s="87">
        <v>2</v>
      </c>
      <c r="AU29" s="89">
        <f t="shared" si="6"/>
        <v>1</v>
      </c>
      <c r="AV29" s="87">
        <f t="shared" si="7"/>
        <v>6</v>
      </c>
    </row>
    <row r="30" spans="1:48" s="74" customFormat="1" x14ac:dyDescent="0.25">
      <c r="A30" s="60" t="s">
        <v>445</v>
      </c>
      <c r="B30" s="57">
        <v>21</v>
      </c>
      <c r="C30" s="60" t="s">
        <v>467</v>
      </c>
      <c r="D30" s="57">
        <v>130</v>
      </c>
      <c r="E30" s="81">
        <v>452839</v>
      </c>
      <c r="F30" s="81">
        <v>1141517</v>
      </c>
      <c r="G30" s="60" t="s">
        <v>131</v>
      </c>
      <c r="H30" s="57" t="s">
        <v>195</v>
      </c>
      <c r="I30" s="80">
        <v>147.4</v>
      </c>
      <c r="J30" s="80">
        <v>21.4</v>
      </c>
      <c r="K30" s="80">
        <v>30</v>
      </c>
      <c r="L30" s="57">
        <v>1</v>
      </c>
      <c r="M30" s="57">
        <v>1</v>
      </c>
      <c r="N30" s="60" t="s">
        <v>478</v>
      </c>
      <c r="O30" s="57">
        <v>0</v>
      </c>
      <c r="P30" s="57">
        <v>1</v>
      </c>
      <c r="Q30" s="57">
        <v>0</v>
      </c>
      <c r="R30" s="57">
        <v>1</v>
      </c>
      <c r="S30" s="57">
        <v>1</v>
      </c>
      <c r="T30" s="57">
        <v>0</v>
      </c>
      <c r="U30" s="57">
        <v>1</v>
      </c>
      <c r="V30" s="57">
        <v>2</v>
      </c>
      <c r="W30" s="57">
        <v>0</v>
      </c>
      <c r="X30" s="57">
        <v>0</v>
      </c>
      <c r="Y30" s="57">
        <v>1</v>
      </c>
      <c r="Z30" s="57">
        <v>1</v>
      </c>
      <c r="AA30" s="57">
        <v>1</v>
      </c>
      <c r="AB30" s="57">
        <v>0</v>
      </c>
      <c r="AC30" s="57">
        <v>3</v>
      </c>
      <c r="AD30" s="57">
        <v>1</v>
      </c>
      <c r="AE30" s="57">
        <v>1</v>
      </c>
      <c r="AF30" s="57">
        <v>2</v>
      </c>
      <c r="AG30" s="57">
        <v>0</v>
      </c>
      <c r="AH30" s="57">
        <v>2</v>
      </c>
      <c r="AI30" s="60" t="s">
        <v>179</v>
      </c>
      <c r="AJ30" s="57">
        <v>0</v>
      </c>
      <c r="AK30" s="60" t="s">
        <v>490</v>
      </c>
      <c r="AL30" s="57">
        <f t="shared" si="0"/>
        <v>24</v>
      </c>
      <c r="AM30" s="58" t="str">
        <f t="shared" si="3"/>
        <v>1</v>
      </c>
      <c r="AN30" s="58">
        <f t="shared" si="1"/>
        <v>0</v>
      </c>
      <c r="AO30" s="58">
        <f t="shared" si="4"/>
        <v>0</v>
      </c>
      <c r="AP30" s="58">
        <f t="shared" si="5"/>
        <v>14</v>
      </c>
      <c r="AQ30" s="58" t="str">
        <f t="shared" si="8"/>
        <v>Contratación externa</v>
      </c>
      <c r="AR30" s="87">
        <v>4</v>
      </c>
      <c r="AS30" s="87">
        <v>4</v>
      </c>
      <c r="AT30" s="87">
        <v>4</v>
      </c>
      <c r="AU30" s="89">
        <f t="shared" si="6"/>
        <v>2</v>
      </c>
      <c r="AV30" s="87">
        <f t="shared" si="7"/>
        <v>14</v>
      </c>
    </row>
    <row r="31" spans="1:48" s="74" customFormat="1" x14ac:dyDescent="0.25">
      <c r="A31" s="60" t="s">
        <v>445</v>
      </c>
      <c r="B31" s="57">
        <v>22</v>
      </c>
      <c r="C31" s="60" t="s">
        <v>468</v>
      </c>
      <c r="D31" s="57">
        <v>131</v>
      </c>
      <c r="E31" s="82">
        <v>452834</v>
      </c>
      <c r="F31" s="81">
        <v>1141505</v>
      </c>
      <c r="G31" s="60" t="s">
        <v>482</v>
      </c>
      <c r="H31" s="57" t="s">
        <v>195</v>
      </c>
      <c r="I31" s="80">
        <v>2.5</v>
      </c>
      <c r="J31" s="80">
        <v>2.5</v>
      </c>
      <c r="K31" s="80">
        <v>2</v>
      </c>
      <c r="L31" s="57">
        <v>2</v>
      </c>
      <c r="M31" s="57">
        <v>4</v>
      </c>
      <c r="N31" s="57">
        <v>0</v>
      </c>
      <c r="O31" s="57">
        <v>1</v>
      </c>
      <c r="P31" s="57"/>
      <c r="Q31" s="57">
        <v>0</v>
      </c>
      <c r="R31" s="57">
        <v>0</v>
      </c>
      <c r="S31" s="57">
        <v>0</v>
      </c>
      <c r="T31" s="57">
        <v>0</v>
      </c>
      <c r="U31" s="57">
        <v>0</v>
      </c>
      <c r="V31" s="57">
        <v>0</v>
      </c>
      <c r="W31" s="57">
        <v>0</v>
      </c>
      <c r="X31" s="57">
        <v>0</v>
      </c>
      <c r="Y31" s="57">
        <v>0</v>
      </c>
      <c r="Z31" s="57">
        <v>0</v>
      </c>
      <c r="AA31" s="57">
        <v>0</v>
      </c>
      <c r="AB31" s="57">
        <v>0</v>
      </c>
      <c r="AC31" s="57">
        <v>1</v>
      </c>
      <c r="AD31" s="57">
        <v>1</v>
      </c>
      <c r="AE31" s="57">
        <v>1</v>
      </c>
      <c r="AF31" s="57">
        <v>1</v>
      </c>
      <c r="AG31" s="57">
        <v>0</v>
      </c>
      <c r="AH31" s="57">
        <v>1</v>
      </c>
      <c r="AI31" s="57">
        <v>2</v>
      </c>
      <c r="AJ31" s="57">
        <v>0</v>
      </c>
      <c r="AK31" s="57"/>
      <c r="AL31" s="57">
        <f t="shared" si="0"/>
        <v>11</v>
      </c>
      <c r="AM31" s="58">
        <f t="shared" si="3"/>
        <v>0</v>
      </c>
      <c r="AN31" s="58" t="str">
        <f t="shared" si="1"/>
        <v>2</v>
      </c>
      <c r="AO31" s="58">
        <f t="shared" si="4"/>
        <v>0</v>
      </c>
      <c r="AP31" s="58">
        <f t="shared" si="5"/>
        <v>4</v>
      </c>
      <c r="AQ31" s="58" t="str">
        <f t="shared" si="8"/>
        <v>Personal municipal capacitado</v>
      </c>
      <c r="AR31" s="87">
        <v>1</v>
      </c>
      <c r="AS31" s="87">
        <v>1</v>
      </c>
      <c r="AT31" s="87">
        <v>1</v>
      </c>
      <c r="AU31" s="89">
        <f t="shared" si="6"/>
        <v>1</v>
      </c>
      <c r="AV31" s="87">
        <f t="shared" si="7"/>
        <v>4</v>
      </c>
    </row>
    <row r="32" spans="1:48" s="74" customFormat="1" x14ac:dyDescent="0.25">
      <c r="A32" s="60" t="s">
        <v>445</v>
      </c>
      <c r="B32" s="57">
        <v>23</v>
      </c>
      <c r="C32" s="60" t="s">
        <v>469</v>
      </c>
      <c r="D32" s="57">
        <v>132</v>
      </c>
      <c r="E32" s="81">
        <v>452818</v>
      </c>
      <c r="F32" s="81">
        <v>1141535</v>
      </c>
      <c r="G32" s="60" t="s">
        <v>482</v>
      </c>
      <c r="H32" s="57" t="s">
        <v>195</v>
      </c>
      <c r="I32" s="80">
        <v>3.5</v>
      </c>
      <c r="J32" s="80">
        <v>3</v>
      </c>
      <c r="K32" s="80">
        <v>2</v>
      </c>
      <c r="L32" s="57">
        <v>2</v>
      </c>
      <c r="M32" s="57">
        <v>4</v>
      </c>
      <c r="N32" s="57">
        <v>0</v>
      </c>
      <c r="O32" s="57">
        <v>1</v>
      </c>
      <c r="P32" s="57"/>
      <c r="Q32" s="57">
        <v>0</v>
      </c>
      <c r="R32" s="57">
        <v>0</v>
      </c>
      <c r="S32" s="57">
        <v>0</v>
      </c>
      <c r="T32" s="57">
        <v>0</v>
      </c>
      <c r="U32" s="57">
        <v>0</v>
      </c>
      <c r="V32" s="57">
        <v>0</v>
      </c>
      <c r="W32" s="57">
        <v>0</v>
      </c>
      <c r="X32" s="57">
        <v>0</v>
      </c>
      <c r="Y32" s="57">
        <v>0</v>
      </c>
      <c r="Z32" s="57">
        <v>0</v>
      </c>
      <c r="AA32" s="57">
        <v>0</v>
      </c>
      <c r="AB32" s="57">
        <v>0</v>
      </c>
      <c r="AC32" s="57">
        <v>1</v>
      </c>
      <c r="AD32" s="57">
        <v>1</v>
      </c>
      <c r="AE32" s="57">
        <v>1</v>
      </c>
      <c r="AF32" s="57">
        <v>1</v>
      </c>
      <c r="AG32" s="57">
        <v>0</v>
      </c>
      <c r="AH32" s="57">
        <v>1</v>
      </c>
      <c r="AI32" s="57">
        <v>2</v>
      </c>
      <c r="AJ32" s="57">
        <v>0</v>
      </c>
      <c r="AK32" s="57"/>
      <c r="AL32" s="57">
        <f t="shared" si="0"/>
        <v>11</v>
      </c>
      <c r="AM32" s="58">
        <f t="shared" si="3"/>
        <v>0</v>
      </c>
      <c r="AN32" s="58" t="str">
        <f t="shared" si="1"/>
        <v>2</v>
      </c>
      <c r="AO32" s="58">
        <f t="shared" si="4"/>
        <v>0</v>
      </c>
      <c r="AP32" s="58">
        <f t="shared" si="5"/>
        <v>4</v>
      </c>
      <c r="AQ32" s="58" t="str">
        <f t="shared" si="8"/>
        <v>Personal municipal capacitado</v>
      </c>
      <c r="AR32" s="87">
        <v>1</v>
      </c>
      <c r="AS32" s="87">
        <v>1</v>
      </c>
      <c r="AT32" s="87">
        <v>1</v>
      </c>
      <c r="AU32" s="89">
        <f t="shared" si="6"/>
        <v>1</v>
      </c>
      <c r="AV32" s="87">
        <f t="shared" si="7"/>
        <v>4</v>
      </c>
    </row>
    <row r="33" spans="1:48" s="74" customFormat="1" x14ac:dyDescent="0.25">
      <c r="A33" s="60" t="s">
        <v>445</v>
      </c>
      <c r="B33" s="57">
        <v>24</v>
      </c>
      <c r="C33" s="60" t="s">
        <v>470</v>
      </c>
      <c r="D33" s="57">
        <v>133</v>
      </c>
      <c r="E33" s="81">
        <v>452824</v>
      </c>
      <c r="F33" s="81">
        <v>1141546</v>
      </c>
      <c r="G33" s="60" t="s">
        <v>482</v>
      </c>
      <c r="H33" s="57" t="s">
        <v>195</v>
      </c>
      <c r="I33" s="80">
        <v>2</v>
      </c>
      <c r="J33" s="80">
        <v>2</v>
      </c>
      <c r="K33" s="80">
        <v>1</v>
      </c>
      <c r="L33" s="57">
        <v>0</v>
      </c>
      <c r="M33" s="57">
        <v>4</v>
      </c>
      <c r="N33" s="57">
        <v>0</v>
      </c>
      <c r="O33" s="57">
        <v>0</v>
      </c>
      <c r="P33" s="57">
        <v>1</v>
      </c>
      <c r="Q33" s="57">
        <v>0</v>
      </c>
      <c r="R33" s="57">
        <v>0</v>
      </c>
      <c r="S33" s="57">
        <v>0</v>
      </c>
      <c r="T33" s="57">
        <v>0</v>
      </c>
      <c r="U33" s="57">
        <v>0</v>
      </c>
      <c r="V33" s="57">
        <v>0</v>
      </c>
      <c r="W33" s="57">
        <v>0</v>
      </c>
      <c r="X33" s="57">
        <v>0</v>
      </c>
      <c r="Y33" s="57">
        <v>0</v>
      </c>
      <c r="Z33" s="57">
        <v>0</v>
      </c>
      <c r="AA33" s="57">
        <v>0</v>
      </c>
      <c r="AB33" s="57">
        <v>0</v>
      </c>
      <c r="AC33" s="57">
        <v>1</v>
      </c>
      <c r="AD33" s="57">
        <v>1</v>
      </c>
      <c r="AE33" s="57">
        <v>1</v>
      </c>
      <c r="AF33" s="57">
        <v>1</v>
      </c>
      <c r="AG33" s="57">
        <v>0</v>
      </c>
      <c r="AH33" s="57">
        <v>1</v>
      </c>
      <c r="AI33" s="57">
        <v>2</v>
      </c>
      <c r="AJ33" s="57">
        <v>0</v>
      </c>
      <c r="AK33" s="60" t="s">
        <v>491</v>
      </c>
      <c r="AL33" s="57">
        <f t="shared" si="0"/>
        <v>10</v>
      </c>
      <c r="AM33" s="58">
        <f t="shared" si="3"/>
        <v>0</v>
      </c>
      <c r="AN33" s="58">
        <f t="shared" si="1"/>
        <v>0</v>
      </c>
      <c r="AO33" s="58">
        <f t="shared" si="4"/>
        <v>3</v>
      </c>
      <c r="AP33" s="58">
        <f t="shared" si="5"/>
        <v>4</v>
      </c>
      <c r="AQ33" s="58" t="str">
        <f t="shared" si="8"/>
        <v>Personal municipal capacitado</v>
      </c>
      <c r="AR33" s="87">
        <v>1</v>
      </c>
      <c r="AS33" s="87">
        <v>1</v>
      </c>
      <c r="AT33" s="87">
        <v>1</v>
      </c>
      <c r="AU33" s="89">
        <f t="shared" si="6"/>
        <v>1</v>
      </c>
      <c r="AV33" s="87">
        <f t="shared" si="7"/>
        <v>4</v>
      </c>
    </row>
    <row r="34" spans="1:48" s="75" customFormat="1" x14ac:dyDescent="0.25">
      <c r="A34" s="60" t="s">
        <v>445</v>
      </c>
      <c r="B34" s="57">
        <v>25</v>
      </c>
      <c r="C34" s="60" t="s">
        <v>471</v>
      </c>
      <c r="D34" s="57">
        <v>135</v>
      </c>
      <c r="E34" s="81">
        <v>452838</v>
      </c>
      <c r="F34" s="81">
        <v>1141537</v>
      </c>
      <c r="G34" s="60" t="s">
        <v>482</v>
      </c>
      <c r="H34" s="57" t="s">
        <v>195</v>
      </c>
      <c r="I34" s="80">
        <v>3</v>
      </c>
      <c r="J34" s="80">
        <v>2</v>
      </c>
      <c r="K34" s="80">
        <v>2</v>
      </c>
      <c r="L34" s="57">
        <v>2</v>
      </c>
      <c r="M34" s="57">
        <v>4</v>
      </c>
      <c r="N34" s="57">
        <v>0</v>
      </c>
      <c r="O34" s="57">
        <v>0</v>
      </c>
      <c r="P34" s="57">
        <v>1</v>
      </c>
      <c r="Q34" s="57">
        <v>0</v>
      </c>
      <c r="R34" s="57">
        <v>0</v>
      </c>
      <c r="S34" s="57">
        <v>0</v>
      </c>
      <c r="T34" s="57">
        <v>0</v>
      </c>
      <c r="U34" s="57">
        <v>0</v>
      </c>
      <c r="V34" s="57">
        <v>0</v>
      </c>
      <c r="W34" s="57">
        <v>0</v>
      </c>
      <c r="X34" s="57">
        <v>0</v>
      </c>
      <c r="Y34" s="57">
        <v>0</v>
      </c>
      <c r="Z34" s="57">
        <v>0</v>
      </c>
      <c r="AA34" s="57">
        <v>0</v>
      </c>
      <c r="AB34" s="57">
        <v>0</v>
      </c>
      <c r="AC34" s="57">
        <v>1</v>
      </c>
      <c r="AD34" s="57">
        <v>1</v>
      </c>
      <c r="AE34" s="57">
        <v>1</v>
      </c>
      <c r="AF34" s="57">
        <v>1</v>
      </c>
      <c r="AG34" s="57">
        <v>0</v>
      </c>
      <c r="AH34" s="57">
        <v>1</v>
      </c>
      <c r="AI34" s="57">
        <v>2</v>
      </c>
      <c r="AJ34" s="57">
        <v>0</v>
      </c>
      <c r="AK34" s="57"/>
      <c r="AL34" s="57">
        <f t="shared" si="0"/>
        <v>11</v>
      </c>
      <c r="AM34" s="58">
        <f t="shared" si="3"/>
        <v>0</v>
      </c>
      <c r="AN34" s="58" t="str">
        <f t="shared" si="1"/>
        <v>2</v>
      </c>
      <c r="AO34" s="58">
        <f t="shared" si="4"/>
        <v>0</v>
      </c>
      <c r="AP34" s="58">
        <f t="shared" si="5"/>
        <v>4</v>
      </c>
      <c r="AQ34" s="58" t="str">
        <f t="shared" si="8"/>
        <v>Personal municipal capacitado</v>
      </c>
      <c r="AR34" s="87">
        <v>1</v>
      </c>
      <c r="AS34" s="87">
        <v>1</v>
      </c>
      <c r="AT34" s="89">
        <v>1</v>
      </c>
      <c r="AU34" s="89">
        <f t="shared" si="6"/>
        <v>1</v>
      </c>
      <c r="AV34" s="87">
        <f t="shared" si="7"/>
        <v>4</v>
      </c>
    </row>
    <row r="35" spans="1:48" s="75" customFormat="1" x14ac:dyDescent="0.25">
      <c r="A35" s="60" t="s">
        <v>445</v>
      </c>
      <c r="B35" s="57">
        <v>26</v>
      </c>
      <c r="C35" s="60" t="s">
        <v>472</v>
      </c>
      <c r="D35" s="57">
        <v>134</v>
      </c>
      <c r="E35" s="81">
        <v>452838</v>
      </c>
      <c r="F35" s="81">
        <v>1141549</v>
      </c>
      <c r="G35" s="60" t="s">
        <v>131</v>
      </c>
      <c r="H35" s="57" t="s">
        <v>195</v>
      </c>
      <c r="I35" s="80">
        <v>197</v>
      </c>
      <c r="J35" s="80">
        <v>28.7</v>
      </c>
      <c r="K35" s="80">
        <v>12</v>
      </c>
      <c r="L35" s="57">
        <v>1</v>
      </c>
      <c r="M35" s="57">
        <v>1</v>
      </c>
      <c r="N35" s="60" t="s">
        <v>492</v>
      </c>
      <c r="O35" s="57">
        <v>0</v>
      </c>
      <c r="P35" s="57">
        <v>1</v>
      </c>
      <c r="Q35" s="57">
        <v>0</v>
      </c>
      <c r="R35" s="57">
        <v>0</v>
      </c>
      <c r="S35" s="57">
        <v>2</v>
      </c>
      <c r="T35" s="57">
        <v>0</v>
      </c>
      <c r="U35" s="57">
        <v>0</v>
      </c>
      <c r="V35" s="57">
        <v>1</v>
      </c>
      <c r="W35" s="57">
        <v>0</v>
      </c>
      <c r="X35" s="57">
        <v>0</v>
      </c>
      <c r="Y35" s="57">
        <v>0</v>
      </c>
      <c r="Z35" s="57">
        <v>1</v>
      </c>
      <c r="AA35" s="57">
        <v>1</v>
      </c>
      <c r="AB35" s="57">
        <v>0</v>
      </c>
      <c r="AC35" s="57">
        <v>3</v>
      </c>
      <c r="AD35" s="57">
        <v>2</v>
      </c>
      <c r="AE35" s="57">
        <v>1</v>
      </c>
      <c r="AF35" s="57">
        <v>1</v>
      </c>
      <c r="AG35" s="57">
        <v>0</v>
      </c>
      <c r="AH35" s="57">
        <v>1</v>
      </c>
      <c r="AI35" s="60" t="s">
        <v>493</v>
      </c>
      <c r="AJ35" s="57">
        <v>0</v>
      </c>
      <c r="AK35" s="60" t="s">
        <v>494</v>
      </c>
      <c r="AL35" s="57">
        <f t="shared" si="0"/>
        <v>19</v>
      </c>
      <c r="AM35" s="58">
        <f t="shared" si="3"/>
        <v>0</v>
      </c>
      <c r="AN35" s="58" t="str">
        <f t="shared" si="1"/>
        <v>2</v>
      </c>
      <c r="AO35" s="58">
        <f t="shared" si="4"/>
        <v>0</v>
      </c>
      <c r="AP35" s="58">
        <f t="shared" si="5"/>
        <v>13</v>
      </c>
      <c r="AQ35" s="58" t="str">
        <f t="shared" si="8"/>
        <v>Contratación externa</v>
      </c>
      <c r="AR35" s="87">
        <v>4</v>
      </c>
      <c r="AS35" s="87">
        <v>4</v>
      </c>
      <c r="AT35" s="89">
        <v>4</v>
      </c>
      <c r="AU35" s="89">
        <f t="shared" si="6"/>
        <v>1</v>
      </c>
      <c r="AV35" s="87">
        <f t="shared" si="7"/>
        <v>13</v>
      </c>
    </row>
    <row r="36" spans="1:48" s="75" customFormat="1" x14ac:dyDescent="0.25">
      <c r="A36" s="60" t="s">
        <v>445</v>
      </c>
      <c r="B36" s="57">
        <v>27</v>
      </c>
      <c r="C36" s="60" t="s">
        <v>473</v>
      </c>
      <c r="D36" s="57">
        <v>136</v>
      </c>
      <c r="E36" s="81">
        <v>452820</v>
      </c>
      <c r="F36" s="81">
        <v>1141650</v>
      </c>
      <c r="G36" s="60" t="s">
        <v>131</v>
      </c>
      <c r="H36" s="60" t="s">
        <v>195</v>
      </c>
      <c r="I36" s="80">
        <v>157.69999999999999</v>
      </c>
      <c r="J36" s="80">
        <v>25.4</v>
      </c>
      <c r="K36" s="80">
        <v>22</v>
      </c>
      <c r="L36" s="57">
        <v>1</v>
      </c>
      <c r="M36" s="57">
        <v>1</v>
      </c>
      <c r="N36" s="60" t="s">
        <v>478</v>
      </c>
      <c r="O36" s="57">
        <v>0</v>
      </c>
      <c r="P36" s="57">
        <v>1</v>
      </c>
      <c r="Q36" s="57">
        <v>0</v>
      </c>
      <c r="R36" s="57">
        <v>1</v>
      </c>
      <c r="S36" s="57">
        <v>1</v>
      </c>
      <c r="T36" s="57">
        <v>0</v>
      </c>
      <c r="U36" s="57">
        <v>1</v>
      </c>
      <c r="V36" s="57">
        <v>1</v>
      </c>
      <c r="W36" s="57">
        <v>0</v>
      </c>
      <c r="X36" s="57">
        <v>0</v>
      </c>
      <c r="Y36" s="57">
        <v>0</v>
      </c>
      <c r="Z36" s="57">
        <v>1</v>
      </c>
      <c r="AA36" s="57">
        <v>1</v>
      </c>
      <c r="AB36" s="57">
        <v>0</v>
      </c>
      <c r="AC36" s="57">
        <v>3</v>
      </c>
      <c r="AD36" s="57">
        <v>1</v>
      </c>
      <c r="AE36" s="57">
        <v>1</v>
      </c>
      <c r="AF36" s="57">
        <v>2</v>
      </c>
      <c r="AG36" s="57">
        <v>0</v>
      </c>
      <c r="AH36" s="57">
        <v>1</v>
      </c>
      <c r="AI36" s="60" t="s">
        <v>179</v>
      </c>
      <c r="AJ36" s="57">
        <v>0</v>
      </c>
      <c r="AK36" s="57"/>
      <c r="AL36" s="57">
        <f t="shared" si="0"/>
        <v>20</v>
      </c>
      <c r="AM36" s="58">
        <f t="shared" si="3"/>
        <v>0</v>
      </c>
      <c r="AN36" s="58" t="str">
        <f t="shared" si="1"/>
        <v>2</v>
      </c>
      <c r="AO36" s="58">
        <f t="shared" si="4"/>
        <v>0</v>
      </c>
      <c r="AP36" s="58">
        <f t="shared" si="5"/>
        <v>13</v>
      </c>
      <c r="AQ36" s="58" t="str">
        <f t="shared" si="8"/>
        <v>Contratación externa</v>
      </c>
      <c r="AR36" s="87">
        <v>4</v>
      </c>
      <c r="AS36" s="87">
        <v>4</v>
      </c>
      <c r="AT36" s="89">
        <v>4</v>
      </c>
      <c r="AU36" s="89">
        <f t="shared" si="6"/>
        <v>1</v>
      </c>
      <c r="AV36" s="87">
        <f t="shared" si="7"/>
        <v>13</v>
      </c>
    </row>
    <row r="37" spans="1:48" s="75" customFormat="1" x14ac:dyDescent="0.25">
      <c r="A37" s="60" t="s">
        <v>445</v>
      </c>
      <c r="B37" s="57">
        <v>28</v>
      </c>
      <c r="C37" s="60" t="s">
        <v>474</v>
      </c>
      <c r="D37" s="57">
        <v>137</v>
      </c>
      <c r="E37" s="81">
        <v>452808</v>
      </c>
      <c r="F37" s="81">
        <v>1141544</v>
      </c>
      <c r="G37" s="60" t="s">
        <v>482</v>
      </c>
      <c r="H37" s="60" t="s">
        <v>195</v>
      </c>
      <c r="I37" s="80">
        <v>3</v>
      </c>
      <c r="J37" s="80">
        <v>2.5</v>
      </c>
      <c r="K37" s="80">
        <v>3</v>
      </c>
      <c r="L37" s="57">
        <v>0</v>
      </c>
      <c r="M37" s="57">
        <v>4</v>
      </c>
      <c r="N37" s="57">
        <v>0</v>
      </c>
      <c r="O37" s="57">
        <v>0</v>
      </c>
      <c r="P37" s="57">
        <v>1</v>
      </c>
      <c r="Q37" s="57">
        <v>0</v>
      </c>
      <c r="R37" s="57">
        <v>1</v>
      </c>
      <c r="S37" s="57">
        <v>0</v>
      </c>
      <c r="T37" s="57">
        <v>0</v>
      </c>
      <c r="U37" s="57">
        <v>0</v>
      </c>
      <c r="V37" s="57">
        <v>0</v>
      </c>
      <c r="W37" s="57">
        <v>0</v>
      </c>
      <c r="X37" s="57">
        <v>0</v>
      </c>
      <c r="Y37" s="57">
        <v>0</v>
      </c>
      <c r="Z37" s="57">
        <v>0</v>
      </c>
      <c r="AA37" s="57">
        <v>0</v>
      </c>
      <c r="AB37" s="57">
        <v>0</v>
      </c>
      <c r="AC37" s="57">
        <v>1</v>
      </c>
      <c r="AD37" s="57">
        <v>1</v>
      </c>
      <c r="AE37" s="57">
        <v>1</v>
      </c>
      <c r="AF37" s="57">
        <v>1</v>
      </c>
      <c r="AG37" s="57">
        <v>0</v>
      </c>
      <c r="AH37" s="57">
        <v>1</v>
      </c>
      <c r="AI37" s="60" t="s">
        <v>179</v>
      </c>
      <c r="AJ37" s="57">
        <v>0</v>
      </c>
      <c r="AK37" s="60" t="s">
        <v>495</v>
      </c>
      <c r="AL37" s="57">
        <f t="shared" si="0"/>
        <v>11</v>
      </c>
      <c r="AM37" s="58">
        <f t="shared" si="3"/>
        <v>0</v>
      </c>
      <c r="AN37" s="58" t="str">
        <f t="shared" si="1"/>
        <v>2</v>
      </c>
      <c r="AO37" s="58">
        <f t="shared" si="4"/>
        <v>0</v>
      </c>
      <c r="AP37" s="58">
        <f t="shared" si="5"/>
        <v>4</v>
      </c>
      <c r="AQ37" s="58" t="str">
        <f t="shared" si="8"/>
        <v>Personal municipal capacitado</v>
      </c>
      <c r="AR37" s="87">
        <v>1</v>
      </c>
      <c r="AS37" s="87">
        <v>1</v>
      </c>
      <c r="AT37" s="89">
        <v>1</v>
      </c>
      <c r="AU37" s="89">
        <f t="shared" si="6"/>
        <v>1</v>
      </c>
      <c r="AV37" s="87">
        <f t="shared" si="7"/>
        <v>4</v>
      </c>
    </row>
    <row r="38" spans="1:48" s="75" customFormat="1" x14ac:dyDescent="0.25">
      <c r="A38" s="60" t="s">
        <v>445</v>
      </c>
      <c r="B38" s="57">
        <v>29</v>
      </c>
      <c r="C38" s="60" t="s">
        <v>475</v>
      </c>
      <c r="D38" s="57">
        <v>138</v>
      </c>
      <c r="E38" s="81">
        <v>452791</v>
      </c>
      <c r="F38" s="81">
        <v>1141562</v>
      </c>
      <c r="G38" s="60" t="s">
        <v>131</v>
      </c>
      <c r="H38" s="60" t="s">
        <v>195</v>
      </c>
      <c r="I38" s="80">
        <v>163</v>
      </c>
      <c r="J38" s="80">
        <v>24.6</v>
      </c>
      <c r="K38" s="80">
        <v>30</v>
      </c>
      <c r="L38" s="57">
        <v>1</v>
      </c>
      <c r="M38" s="57">
        <v>1</v>
      </c>
      <c r="N38" s="60" t="s">
        <v>50</v>
      </c>
      <c r="O38" s="57">
        <v>0</v>
      </c>
      <c r="P38" s="57">
        <v>1</v>
      </c>
      <c r="Q38" s="57">
        <v>0</v>
      </c>
      <c r="R38" s="57">
        <v>1</v>
      </c>
      <c r="S38" s="57">
        <v>1</v>
      </c>
      <c r="T38" s="57">
        <v>0</v>
      </c>
      <c r="U38" s="57">
        <v>1</v>
      </c>
      <c r="V38" s="57">
        <v>1</v>
      </c>
      <c r="W38" s="57">
        <v>0</v>
      </c>
      <c r="X38" s="57">
        <v>0</v>
      </c>
      <c r="Y38" s="57">
        <v>1</v>
      </c>
      <c r="Z38" s="57">
        <v>1</v>
      </c>
      <c r="AA38" s="57">
        <v>1</v>
      </c>
      <c r="AB38" s="57">
        <v>0</v>
      </c>
      <c r="AC38" s="57">
        <v>3</v>
      </c>
      <c r="AD38" s="57">
        <v>2</v>
      </c>
      <c r="AE38" s="57">
        <v>1</v>
      </c>
      <c r="AF38" s="57">
        <v>1</v>
      </c>
      <c r="AG38" s="57">
        <v>0</v>
      </c>
      <c r="AH38" s="57">
        <v>1</v>
      </c>
      <c r="AI38" s="60" t="s">
        <v>179</v>
      </c>
      <c r="AJ38" s="57">
        <v>0</v>
      </c>
      <c r="AK38" s="60" t="s">
        <v>496</v>
      </c>
      <c r="AL38" s="57">
        <f t="shared" si="0"/>
        <v>22</v>
      </c>
      <c r="AM38" s="58" t="str">
        <f t="shared" si="3"/>
        <v>1</v>
      </c>
      <c r="AN38" s="58">
        <f t="shared" si="1"/>
        <v>0</v>
      </c>
      <c r="AO38" s="58">
        <f t="shared" si="4"/>
        <v>0</v>
      </c>
      <c r="AP38" s="58">
        <f t="shared" si="5"/>
        <v>13</v>
      </c>
      <c r="AQ38" s="58" t="str">
        <f t="shared" si="8"/>
        <v>Contratación externa</v>
      </c>
      <c r="AR38" s="87">
        <v>4</v>
      </c>
      <c r="AS38" s="87">
        <v>4</v>
      </c>
      <c r="AT38" s="89">
        <v>4</v>
      </c>
      <c r="AU38" s="89">
        <f t="shared" si="6"/>
        <v>1</v>
      </c>
      <c r="AV38" s="87">
        <f t="shared" si="7"/>
        <v>13</v>
      </c>
    </row>
    <row r="39" spans="1:48" s="75" customFormat="1" x14ac:dyDescent="0.25">
      <c r="A39" s="60" t="s">
        <v>445</v>
      </c>
      <c r="B39" s="57">
        <v>30</v>
      </c>
      <c r="C39" s="60" t="s">
        <v>476</v>
      </c>
      <c r="D39" s="57">
        <v>139</v>
      </c>
      <c r="E39" s="81">
        <v>452804</v>
      </c>
      <c r="F39" s="81">
        <v>1141563</v>
      </c>
      <c r="G39" s="60" t="s">
        <v>56</v>
      </c>
      <c r="H39" s="60" t="s">
        <v>194</v>
      </c>
      <c r="I39" s="80">
        <v>8</v>
      </c>
      <c r="J39" s="80">
        <v>5</v>
      </c>
      <c r="K39" s="80">
        <v>4</v>
      </c>
      <c r="L39" s="57">
        <v>0</v>
      </c>
      <c r="M39" s="57">
        <v>4</v>
      </c>
      <c r="N39" s="57">
        <v>0</v>
      </c>
      <c r="O39" s="57">
        <v>1</v>
      </c>
      <c r="P39" s="57">
        <v>0</v>
      </c>
      <c r="Q39" s="57">
        <v>0</v>
      </c>
      <c r="R39" s="57">
        <v>0</v>
      </c>
      <c r="S39" s="57">
        <v>0</v>
      </c>
      <c r="T39" s="57">
        <v>0</v>
      </c>
      <c r="U39" s="57">
        <v>0</v>
      </c>
      <c r="V39" s="57">
        <v>0</v>
      </c>
      <c r="W39" s="57">
        <v>0</v>
      </c>
      <c r="X39" s="57">
        <v>0</v>
      </c>
      <c r="Y39" s="57">
        <v>0</v>
      </c>
      <c r="Z39" s="57">
        <v>0</v>
      </c>
      <c r="AA39" s="57">
        <v>0</v>
      </c>
      <c r="AB39" s="57">
        <v>0</v>
      </c>
      <c r="AC39" s="57">
        <v>1</v>
      </c>
      <c r="AD39" s="57">
        <v>1</v>
      </c>
      <c r="AE39" s="57">
        <v>1</v>
      </c>
      <c r="AF39" s="57">
        <v>1</v>
      </c>
      <c r="AG39" s="57">
        <v>0</v>
      </c>
      <c r="AH39" s="57">
        <v>1</v>
      </c>
      <c r="AI39" s="60" t="s">
        <v>179</v>
      </c>
      <c r="AJ39" s="57">
        <v>0</v>
      </c>
      <c r="AK39" s="60" t="s">
        <v>497</v>
      </c>
      <c r="AL39" s="57">
        <f t="shared" si="0"/>
        <v>12</v>
      </c>
      <c r="AM39" s="58">
        <f t="shared" si="3"/>
        <v>0</v>
      </c>
      <c r="AN39" s="58" t="str">
        <f t="shared" si="1"/>
        <v>2</v>
      </c>
      <c r="AO39" s="58">
        <f t="shared" si="4"/>
        <v>0</v>
      </c>
      <c r="AP39" s="58">
        <f t="shared" si="5"/>
        <v>5</v>
      </c>
      <c r="AQ39" s="58" t="str">
        <f t="shared" si="8"/>
        <v>Personal municipal capacitado</v>
      </c>
      <c r="AR39" s="87">
        <v>1</v>
      </c>
      <c r="AS39" s="87">
        <v>2</v>
      </c>
      <c r="AT39" s="89">
        <v>1</v>
      </c>
      <c r="AU39" s="89">
        <f t="shared" si="6"/>
        <v>1</v>
      </c>
      <c r="AV39" s="87">
        <f t="shared" si="7"/>
        <v>5</v>
      </c>
    </row>
    <row r="40" spans="1:48" s="75" customFormat="1" x14ac:dyDescent="0.25">
      <c r="A40" s="60" t="s">
        <v>445</v>
      </c>
      <c r="B40" s="57">
        <v>31</v>
      </c>
      <c r="C40" s="60" t="s">
        <v>477</v>
      </c>
      <c r="D40" s="57">
        <v>140</v>
      </c>
      <c r="E40" s="81">
        <v>452775</v>
      </c>
      <c r="F40" s="81">
        <v>1141562</v>
      </c>
      <c r="G40" s="60" t="s">
        <v>131</v>
      </c>
      <c r="H40" s="57" t="s">
        <v>195</v>
      </c>
      <c r="I40" s="80">
        <v>52</v>
      </c>
      <c r="J40" s="80">
        <v>17.399999999999999</v>
      </c>
      <c r="K40" s="80">
        <v>15</v>
      </c>
      <c r="L40" s="57">
        <v>1</v>
      </c>
      <c r="M40" s="57">
        <v>2</v>
      </c>
      <c r="N40" s="60" t="s">
        <v>478</v>
      </c>
      <c r="O40" s="57">
        <v>0</v>
      </c>
      <c r="P40" s="57">
        <v>1</v>
      </c>
      <c r="Q40" s="57">
        <v>0</v>
      </c>
      <c r="R40" s="57">
        <v>1</v>
      </c>
      <c r="S40" s="57">
        <v>1</v>
      </c>
      <c r="T40" s="57">
        <v>0</v>
      </c>
      <c r="U40" s="57">
        <v>1</v>
      </c>
      <c r="V40" s="57">
        <v>1</v>
      </c>
      <c r="W40" s="57">
        <v>0</v>
      </c>
      <c r="X40" s="57">
        <v>0</v>
      </c>
      <c r="Y40" s="57">
        <v>0</v>
      </c>
      <c r="Z40" s="57">
        <v>1</v>
      </c>
      <c r="AA40" s="57">
        <v>1</v>
      </c>
      <c r="AB40" s="57">
        <v>0</v>
      </c>
      <c r="AC40" s="57">
        <v>2</v>
      </c>
      <c r="AD40" s="57">
        <v>1</v>
      </c>
      <c r="AE40" s="57">
        <v>1</v>
      </c>
      <c r="AF40" s="57">
        <v>1</v>
      </c>
      <c r="AG40" s="57">
        <v>0</v>
      </c>
      <c r="AH40" s="57">
        <v>1</v>
      </c>
      <c r="AI40" s="57">
        <v>2</v>
      </c>
      <c r="AJ40" s="57">
        <v>0</v>
      </c>
      <c r="AK40" s="57"/>
      <c r="AL40" s="57">
        <f t="shared" si="0"/>
        <v>15</v>
      </c>
      <c r="AM40" s="58">
        <f t="shared" si="3"/>
        <v>0</v>
      </c>
      <c r="AN40" s="58" t="str">
        <f t="shared" si="1"/>
        <v>2</v>
      </c>
      <c r="AO40" s="58">
        <f t="shared" si="4"/>
        <v>0</v>
      </c>
      <c r="AP40" s="58">
        <f t="shared" si="5"/>
        <v>12</v>
      </c>
      <c r="AQ40" s="58" t="str">
        <f t="shared" si="8"/>
        <v>Contratación externa</v>
      </c>
      <c r="AR40" s="87">
        <v>3</v>
      </c>
      <c r="AS40" s="87">
        <f>+IF(J40&gt;=0&lt;=3,1)+IF(J40&gt;3&lt;=5,2)+IF(J40&gt;5&lt;=8,3)+IF(J40&gt;8,4)</f>
        <v>4</v>
      </c>
      <c r="AT40" s="89">
        <v>4</v>
      </c>
      <c r="AU40" s="89">
        <f t="shared" si="6"/>
        <v>1</v>
      </c>
      <c r="AV40" s="87">
        <f t="shared" si="7"/>
        <v>12</v>
      </c>
    </row>
    <row r="41" spans="1:48" s="74" customFormat="1" x14ac:dyDescent="0.25">
      <c r="D41" s="64" t="s">
        <v>190</v>
      </c>
      <c r="E41" s="83"/>
      <c r="F41" s="83"/>
      <c r="P41" s="74">
        <f t="shared" ref="P41:Y41" si="9">COUNTIFS(P10:P40,"&gt;0")</f>
        <v>12</v>
      </c>
      <c r="Q41" s="74">
        <f t="shared" si="9"/>
        <v>1</v>
      </c>
      <c r="R41" s="74">
        <f t="shared" si="9"/>
        <v>10</v>
      </c>
      <c r="S41" s="74">
        <f t="shared" si="9"/>
        <v>9</v>
      </c>
      <c r="T41" s="74">
        <f t="shared" si="9"/>
        <v>0</v>
      </c>
      <c r="U41" s="74">
        <f t="shared" si="9"/>
        <v>9</v>
      </c>
      <c r="V41" s="74">
        <f t="shared" si="9"/>
        <v>11</v>
      </c>
      <c r="W41" s="74">
        <f t="shared" si="9"/>
        <v>0</v>
      </c>
      <c r="X41" s="74">
        <f t="shared" si="9"/>
        <v>1</v>
      </c>
      <c r="Y41" s="74">
        <f t="shared" si="9"/>
        <v>2</v>
      </c>
      <c r="AB41" s="74">
        <f>COUNTIFS(AB10:AB40,"&gt;0")</f>
        <v>0</v>
      </c>
      <c r="AC41" s="74">
        <f t="shared" ref="AC41:AH41" si="10">COUNTIFS(AC10:AC40,"&gt;1")</f>
        <v>10</v>
      </c>
      <c r="AD41" s="74">
        <f t="shared" si="10"/>
        <v>5</v>
      </c>
      <c r="AE41" s="74">
        <f t="shared" si="10"/>
        <v>0</v>
      </c>
      <c r="AF41" s="74">
        <f t="shared" si="10"/>
        <v>2</v>
      </c>
      <c r="AG41" s="74">
        <f t="shared" si="10"/>
        <v>0</v>
      </c>
      <c r="AH41" s="74">
        <f t="shared" si="10"/>
        <v>3</v>
      </c>
      <c r="AR41" s="74" t="s">
        <v>190</v>
      </c>
      <c r="AS41" s="74" t="s">
        <v>190</v>
      </c>
      <c r="AU41" s="75" t="s">
        <v>190</v>
      </c>
      <c r="AV41" s="74" t="s">
        <v>190</v>
      </c>
    </row>
    <row r="42" spans="1:48" s="74" customFormat="1" x14ac:dyDescent="0.25">
      <c r="D42" s="64" t="s">
        <v>190</v>
      </c>
      <c r="E42" s="83"/>
      <c r="F42" s="83"/>
      <c r="N42" s="76" t="s">
        <v>292</v>
      </c>
      <c r="O42" s="76">
        <f>COUNTIFS(O10:O40,"=1")</f>
        <v>16</v>
      </c>
      <c r="AR42" s="74" t="s">
        <v>190</v>
      </c>
      <c r="AS42" s="74" t="s">
        <v>190</v>
      </c>
      <c r="AU42" s="75" t="s">
        <v>190</v>
      </c>
      <c r="AV42" s="74" t="s">
        <v>190</v>
      </c>
    </row>
    <row r="43" spans="1:48" x14ac:dyDescent="0.25">
      <c r="D43" s="64" t="s">
        <v>190</v>
      </c>
      <c r="G43" s="77" t="s">
        <v>196</v>
      </c>
      <c r="H43" s="77">
        <f>COUNTIF(H10:H40,"Nativo")</f>
        <v>29</v>
      </c>
      <c r="N43" s="78" t="s">
        <v>291</v>
      </c>
      <c r="O43" s="76">
        <f>COUNTIFS(O10:O40,"&lt;1")</f>
        <v>15</v>
      </c>
      <c r="AR43" s="74" t="s">
        <v>190</v>
      </c>
      <c r="AS43" s="74" t="s">
        <v>190</v>
      </c>
      <c r="AU43" s="75" t="s">
        <v>190</v>
      </c>
      <c r="AV43" s="74" t="s">
        <v>190</v>
      </c>
    </row>
    <row r="44" spans="1:48" x14ac:dyDescent="0.25">
      <c r="D44" s="64" t="s">
        <v>190</v>
      </c>
      <c r="G44" s="77" t="s">
        <v>197</v>
      </c>
      <c r="H44" s="77">
        <f>COUNTIF(H10:H40,"Exótico")</f>
        <v>2</v>
      </c>
      <c r="N44" s="76"/>
      <c r="O44" s="76">
        <f>SUM(O42:O43)</f>
        <v>31</v>
      </c>
      <c r="AR44" s="74" t="s">
        <v>190</v>
      </c>
      <c r="AS44" s="74" t="s">
        <v>503</v>
      </c>
      <c r="AU44" s="75" t="s">
        <v>190</v>
      </c>
      <c r="AV44" s="74" t="s">
        <v>190</v>
      </c>
    </row>
    <row r="45" spans="1:48" ht="18" customHeight="1" x14ac:dyDescent="0.25">
      <c r="G45" s="77" t="s">
        <v>198</v>
      </c>
      <c r="H45" s="77">
        <f>SUM(H43:H44)</f>
        <v>31</v>
      </c>
    </row>
    <row r="50" spans="1:47" hidden="1" x14ac:dyDescent="0.25">
      <c r="A50" s="141" t="s">
        <v>0</v>
      </c>
      <c r="B50" s="125" t="s">
        <v>1</v>
      </c>
      <c r="C50" s="125" t="s">
        <v>191</v>
      </c>
      <c r="D50" s="114"/>
      <c r="E50" s="142" t="s">
        <v>2</v>
      </c>
      <c r="F50" s="142" t="s">
        <v>3</v>
      </c>
      <c r="G50" s="125" t="s">
        <v>4</v>
      </c>
      <c r="H50" s="125" t="s">
        <v>193</v>
      </c>
      <c r="I50" s="125" t="s">
        <v>5</v>
      </c>
      <c r="J50" s="125"/>
      <c r="K50" s="125"/>
      <c r="L50" s="125"/>
      <c r="M50" s="125"/>
      <c r="N50" s="125" t="s">
        <v>6</v>
      </c>
      <c r="O50" s="125" t="s">
        <v>7</v>
      </c>
      <c r="P50" s="125"/>
      <c r="Q50" s="125"/>
      <c r="R50" s="125"/>
      <c r="S50" s="125"/>
      <c r="T50" s="125"/>
      <c r="U50" s="125"/>
      <c r="V50" s="125"/>
      <c r="W50" s="125"/>
      <c r="X50" s="125"/>
      <c r="Y50" s="125"/>
      <c r="Z50" s="114"/>
      <c r="AA50" s="114"/>
      <c r="AB50" s="125" t="s">
        <v>8</v>
      </c>
      <c r="AC50" s="125" t="s">
        <v>9</v>
      </c>
      <c r="AD50" s="125"/>
      <c r="AE50" s="125"/>
      <c r="AF50" s="125"/>
      <c r="AG50" s="126"/>
      <c r="AH50" s="126"/>
      <c r="AI50" s="125" t="s">
        <v>10</v>
      </c>
      <c r="AJ50" s="125"/>
      <c r="AK50" s="125" t="s">
        <v>11</v>
      </c>
      <c r="AL50" s="125" t="s">
        <v>192</v>
      </c>
      <c r="AM50" s="115"/>
      <c r="AN50" s="115"/>
      <c r="AO50" s="115"/>
    </row>
    <row r="51" spans="1:47" hidden="1" x14ac:dyDescent="0.25">
      <c r="A51" s="141"/>
      <c r="B51" s="125"/>
      <c r="C51" s="125"/>
      <c r="D51" s="114"/>
      <c r="E51" s="142"/>
      <c r="F51" s="142"/>
      <c r="G51" s="125"/>
      <c r="H51" s="125"/>
      <c r="I51" s="125"/>
      <c r="J51" s="125"/>
      <c r="K51" s="125"/>
      <c r="L51" s="125"/>
      <c r="M51" s="125"/>
      <c r="N51" s="125"/>
      <c r="O51" s="125"/>
      <c r="P51" s="125"/>
      <c r="Q51" s="125"/>
      <c r="R51" s="125"/>
      <c r="S51" s="125"/>
      <c r="T51" s="125"/>
      <c r="U51" s="125"/>
      <c r="V51" s="125"/>
      <c r="W51" s="125"/>
      <c r="X51" s="125"/>
      <c r="Y51" s="125"/>
      <c r="Z51" s="114"/>
      <c r="AA51" s="114"/>
      <c r="AB51" s="125"/>
      <c r="AC51" s="125"/>
      <c r="AD51" s="125"/>
      <c r="AE51" s="125"/>
      <c r="AF51" s="125"/>
      <c r="AG51" s="126"/>
      <c r="AH51" s="126"/>
      <c r="AI51" s="125"/>
      <c r="AJ51" s="125"/>
      <c r="AK51" s="125"/>
      <c r="AL51" s="125"/>
      <c r="AM51" s="115"/>
      <c r="AN51" s="115"/>
      <c r="AO51" s="115"/>
    </row>
    <row r="52" spans="1:47" hidden="1" x14ac:dyDescent="0.25">
      <c r="A52" s="141"/>
      <c r="B52" s="125"/>
      <c r="C52" s="125"/>
      <c r="D52" s="114"/>
      <c r="E52" s="142"/>
      <c r="F52" s="142"/>
      <c r="G52" s="125"/>
      <c r="H52" s="125"/>
      <c r="I52" s="125"/>
      <c r="J52" s="125"/>
      <c r="K52" s="125"/>
      <c r="L52" s="125"/>
      <c r="M52" s="125"/>
      <c r="N52" s="125"/>
      <c r="O52" s="125"/>
      <c r="P52" s="125"/>
      <c r="Q52" s="125"/>
      <c r="R52" s="125"/>
      <c r="S52" s="125"/>
      <c r="T52" s="125"/>
      <c r="U52" s="125"/>
      <c r="V52" s="125"/>
      <c r="W52" s="125"/>
      <c r="X52" s="125"/>
      <c r="Y52" s="125"/>
      <c r="Z52" s="114"/>
      <c r="AA52" s="114"/>
      <c r="AB52" s="125"/>
      <c r="AC52" s="125"/>
      <c r="AD52" s="125"/>
      <c r="AE52" s="125"/>
      <c r="AF52" s="125"/>
      <c r="AG52" s="126"/>
      <c r="AH52" s="126"/>
      <c r="AI52" s="125"/>
      <c r="AJ52" s="125"/>
      <c r="AK52" s="125"/>
      <c r="AL52" s="125"/>
      <c r="AM52" s="115"/>
      <c r="AN52" s="115"/>
      <c r="AO52" s="115"/>
    </row>
    <row r="53" spans="1:47" ht="24" hidden="1" x14ac:dyDescent="0.25">
      <c r="A53" s="141"/>
      <c r="B53" s="125"/>
      <c r="C53" s="125"/>
      <c r="D53" s="114"/>
      <c r="E53" s="142"/>
      <c r="F53" s="142"/>
      <c r="G53" s="125"/>
      <c r="H53" s="125"/>
      <c r="I53" s="114" t="s">
        <v>12</v>
      </c>
      <c r="J53" s="114" t="s">
        <v>13</v>
      </c>
      <c r="K53" s="114" t="s">
        <v>14</v>
      </c>
      <c r="L53" s="114" t="s">
        <v>15</v>
      </c>
      <c r="M53" s="114" t="s">
        <v>16</v>
      </c>
      <c r="N53" s="114" t="s">
        <v>17</v>
      </c>
      <c r="O53" s="114" t="s">
        <v>18</v>
      </c>
      <c r="P53" s="125" t="s">
        <v>19</v>
      </c>
      <c r="Q53" s="125"/>
      <c r="R53" s="125"/>
      <c r="S53" s="125" t="s">
        <v>20</v>
      </c>
      <c r="T53" s="125"/>
      <c r="U53" s="125"/>
      <c r="V53" s="125" t="s">
        <v>21</v>
      </c>
      <c r="W53" s="125"/>
      <c r="X53" s="125"/>
      <c r="Y53" s="114" t="s">
        <v>22</v>
      </c>
      <c r="Z53" s="114"/>
      <c r="AA53" s="114"/>
      <c r="AB53" s="114" t="s">
        <v>23</v>
      </c>
      <c r="AC53" s="114" t="s">
        <v>24</v>
      </c>
      <c r="AD53" s="114" t="s">
        <v>25</v>
      </c>
      <c r="AE53" s="114" t="s">
        <v>26</v>
      </c>
      <c r="AF53" s="114" t="s">
        <v>27</v>
      </c>
      <c r="AG53" s="114" t="s">
        <v>28</v>
      </c>
      <c r="AH53" s="114" t="s">
        <v>29</v>
      </c>
      <c r="AI53" s="114" t="s">
        <v>30</v>
      </c>
      <c r="AJ53" s="114" t="s">
        <v>31</v>
      </c>
      <c r="AK53" s="114"/>
      <c r="AL53" s="114"/>
      <c r="AM53" s="115"/>
      <c r="AN53" s="115"/>
      <c r="AO53" s="115"/>
      <c r="AU53" s="64"/>
    </row>
    <row r="54" spans="1:47" ht="60" hidden="1" x14ac:dyDescent="0.25">
      <c r="A54" s="59"/>
      <c r="B54" s="59"/>
      <c r="C54" s="59"/>
      <c r="D54" s="59"/>
      <c r="E54" s="85"/>
      <c r="F54" s="85"/>
      <c r="G54" s="59"/>
      <c r="H54" s="59"/>
      <c r="I54" s="59"/>
      <c r="J54" s="59"/>
      <c r="K54" s="59"/>
      <c r="L54" s="59"/>
      <c r="M54" s="59"/>
      <c r="N54" s="59"/>
      <c r="O54" s="59"/>
      <c r="P54" s="59" t="s">
        <v>188</v>
      </c>
      <c r="Q54" s="59" t="s">
        <v>187</v>
      </c>
      <c r="R54" s="59" t="s">
        <v>189</v>
      </c>
      <c r="S54" s="59" t="s">
        <v>188</v>
      </c>
      <c r="T54" s="59" t="s">
        <v>187</v>
      </c>
      <c r="U54" s="59" t="s">
        <v>189</v>
      </c>
      <c r="V54" s="59" t="s">
        <v>188</v>
      </c>
      <c r="W54" s="59" t="s">
        <v>187</v>
      </c>
      <c r="X54" s="59" t="s">
        <v>189</v>
      </c>
      <c r="Y54" s="59"/>
      <c r="Z54" s="59"/>
      <c r="AA54" s="59"/>
      <c r="AB54" s="59"/>
      <c r="AC54" s="59"/>
      <c r="AD54" s="59"/>
      <c r="AE54" s="59"/>
      <c r="AF54" s="59"/>
      <c r="AG54" s="59"/>
      <c r="AH54" s="59"/>
      <c r="AI54" s="59"/>
      <c r="AJ54" s="59"/>
      <c r="AK54" s="59"/>
      <c r="AL54" s="59"/>
      <c r="AM54" s="116" t="s">
        <v>516</v>
      </c>
      <c r="AN54" s="116" t="s">
        <v>530</v>
      </c>
      <c r="AO54" s="116" t="s">
        <v>531</v>
      </c>
      <c r="AP54" s="98" t="s">
        <v>532</v>
      </c>
      <c r="AU54" s="64"/>
    </row>
    <row r="55" spans="1:47" hidden="1" x14ac:dyDescent="0.25">
      <c r="A55" s="60" t="s">
        <v>445</v>
      </c>
      <c r="B55" s="57">
        <v>1</v>
      </c>
      <c r="C55" s="60" t="s">
        <v>447</v>
      </c>
      <c r="D55" s="57">
        <v>110</v>
      </c>
      <c r="E55" s="81">
        <v>452760</v>
      </c>
      <c r="F55" s="81">
        <v>1141558</v>
      </c>
      <c r="G55" s="60" t="s">
        <v>131</v>
      </c>
      <c r="H55" s="60" t="s">
        <v>195</v>
      </c>
      <c r="I55" s="57">
        <v>104.6</v>
      </c>
      <c r="J55" s="57">
        <v>17</v>
      </c>
      <c r="K55" s="57">
        <v>22</v>
      </c>
      <c r="L55" s="57">
        <v>1</v>
      </c>
      <c r="M55" s="57">
        <v>2</v>
      </c>
      <c r="N55" s="60" t="s">
        <v>478</v>
      </c>
      <c r="O55" s="57">
        <v>0</v>
      </c>
      <c r="P55" s="57">
        <v>0</v>
      </c>
      <c r="Q55" s="57">
        <v>0</v>
      </c>
      <c r="R55" s="57">
        <v>1</v>
      </c>
      <c r="S55" s="57">
        <v>0</v>
      </c>
      <c r="T55" s="57">
        <v>0</v>
      </c>
      <c r="U55" s="57">
        <v>1</v>
      </c>
      <c r="V55" s="57">
        <v>1</v>
      </c>
      <c r="W55" s="57">
        <v>0</v>
      </c>
      <c r="X55" s="57">
        <v>0</v>
      </c>
      <c r="Y55" s="60">
        <v>0</v>
      </c>
      <c r="Z55" s="60">
        <v>1</v>
      </c>
      <c r="AA55" s="60">
        <v>1</v>
      </c>
      <c r="AB55" s="57">
        <v>0</v>
      </c>
      <c r="AC55" s="57">
        <v>2</v>
      </c>
      <c r="AD55" s="57">
        <v>2</v>
      </c>
      <c r="AE55" s="57">
        <v>1</v>
      </c>
      <c r="AF55" s="57">
        <v>1</v>
      </c>
      <c r="AG55" s="57">
        <v>0</v>
      </c>
      <c r="AH55" s="57">
        <v>2</v>
      </c>
      <c r="AI55" s="60" t="s">
        <v>179</v>
      </c>
      <c r="AJ55" s="57">
        <v>0</v>
      </c>
      <c r="AK55" s="61" t="s">
        <v>481</v>
      </c>
      <c r="AL55" s="99">
        <f t="shared" ref="AL55:AL84" si="11">+IF(H55="Exótico",2)+IF(H55="Nativo",0)+IF(I55&gt;1&lt;30,1)+IF(I55&gt;30&lt;50,2)+IF(I55&gt;50&lt;100,3)+IF(I55&gt;100,4)+IF(L55=1,2)+IF(L55=2,1)+IF(M55=1,1)+IF(M55=2,2)+IF(M55=4,3)+IF(M55=3,4)+IF(O55=1,-1)+P55+Q55+R55+S55+T55+U55+V55+W55+X55+IF(Y55=1,2)+IF(Y55=2,3)+IF(Y55=3,1)+IF(AB55=1,-1)+AC55+AD55+AE55+AF55+AH55</f>
        <v>19</v>
      </c>
      <c r="AM55" s="117">
        <f>+I55*8/100</f>
        <v>8.3680000000000003</v>
      </c>
      <c r="AN55" s="117">
        <f>IF(G55= "Lorito",AM55,0)</f>
        <v>8.3680000000000003</v>
      </c>
      <c r="AO55" s="117">
        <f>IF(AD55&gt;1,AM55,0)</f>
        <v>8.3680000000000003</v>
      </c>
      <c r="AP55" s="64" t="str">
        <f>IF(AO55&gt;0,C55,0)</f>
        <v>CQ-1</v>
      </c>
      <c r="AU55" s="64"/>
    </row>
    <row r="56" spans="1:47" hidden="1" x14ac:dyDescent="0.25">
      <c r="A56" s="60" t="s">
        <v>445</v>
      </c>
      <c r="B56" s="57">
        <v>2</v>
      </c>
      <c r="C56" s="60" t="s">
        <v>448</v>
      </c>
      <c r="D56" s="57">
        <v>111</v>
      </c>
      <c r="E56" s="81">
        <v>452762</v>
      </c>
      <c r="F56" s="81">
        <v>1141545</v>
      </c>
      <c r="G56" s="60" t="s">
        <v>131</v>
      </c>
      <c r="H56" s="60" t="s">
        <v>195</v>
      </c>
      <c r="I56" s="57">
        <v>56.4</v>
      </c>
      <c r="J56" s="57">
        <v>12.4</v>
      </c>
      <c r="K56" s="57">
        <v>14</v>
      </c>
      <c r="L56" s="57">
        <v>1</v>
      </c>
      <c r="M56" s="57">
        <v>2</v>
      </c>
      <c r="N56" s="60" t="s">
        <v>50</v>
      </c>
      <c r="O56" s="57">
        <v>0</v>
      </c>
      <c r="P56" s="57">
        <v>0</v>
      </c>
      <c r="Q56" s="57">
        <v>0</v>
      </c>
      <c r="R56" s="57">
        <v>1</v>
      </c>
      <c r="S56" s="57">
        <v>0</v>
      </c>
      <c r="T56" s="57">
        <v>0</v>
      </c>
      <c r="U56" s="57">
        <v>1</v>
      </c>
      <c r="V56" s="57">
        <v>1</v>
      </c>
      <c r="W56" s="57">
        <v>0</v>
      </c>
      <c r="X56" s="57">
        <v>0</v>
      </c>
      <c r="Y56" s="57">
        <v>0</v>
      </c>
      <c r="Z56" s="57">
        <v>1</v>
      </c>
      <c r="AA56" s="57">
        <v>1</v>
      </c>
      <c r="AB56" s="57">
        <v>0</v>
      </c>
      <c r="AC56" s="57">
        <v>2</v>
      </c>
      <c r="AD56" s="57">
        <v>1</v>
      </c>
      <c r="AE56" s="57">
        <v>1</v>
      </c>
      <c r="AF56" s="57">
        <v>1</v>
      </c>
      <c r="AG56" s="57">
        <v>0</v>
      </c>
      <c r="AH56" s="57">
        <v>2</v>
      </c>
      <c r="AI56" s="60" t="s">
        <v>179</v>
      </c>
      <c r="AJ56" s="57">
        <v>0</v>
      </c>
      <c r="AK56" s="61" t="s">
        <v>481</v>
      </c>
      <c r="AL56" s="99">
        <f t="shared" si="11"/>
        <v>14</v>
      </c>
      <c r="AM56" s="117">
        <f t="shared" ref="AM56:AM85" si="12">+I56*8/100</f>
        <v>4.5119999999999996</v>
      </c>
      <c r="AN56" s="117">
        <f t="shared" ref="AN56:AN85" si="13">IF(G56= "Lorito",AM56,0)</f>
        <v>4.5119999999999996</v>
      </c>
      <c r="AO56" s="117">
        <f t="shared" ref="AO56:AO85" si="14">IF(AD56&gt;1,AM56,0)</f>
        <v>0</v>
      </c>
      <c r="AP56" s="64">
        <f t="shared" ref="AP56:AP85" si="15">IF(AO56&gt;0,C56,0)</f>
        <v>0</v>
      </c>
      <c r="AU56" s="64"/>
    </row>
    <row r="57" spans="1:47" hidden="1" x14ac:dyDescent="0.25">
      <c r="A57" s="60" t="s">
        <v>445</v>
      </c>
      <c r="B57" s="57">
        <v>3</v>
      </c>
      <c r="C57" s="60" t="s">
        <v>449</v>
      </c>
      <c r="D57" s="57">
        <v>112</v>
      </c>
      <c r="E57" s="81">
        <v>452764</v>
      </c>
      <c r="F57" s="81">
        <v>1141526</v>
      </c>
      <c r="G57" s="60" t="s">
        <v>131</v>
      </c>
      <c r="H57" s="57" t="s">
        <v>195</v>
      </c>
      <c r="I57" s="57">
        <v>123.9</v>
      </c>
      <c r="J57" s="57">
        <v>22.4</v>
      </c>
      <c r="K57" s="57">
        <v>12.4</v>
      </c>
      <c r="L57" s="57">
        <v>2</v>
      </c>
      <c r="M57" s="57">
        <v>4</v>
      </c>
      <c r="N57" s="60" t="s">
        <v>50</v>
      </c>
      <c r="O57" s="57">
        <v>0</v>
      </c>
      <c r="P57" s="57">
        <v>1</v>
      </c>
      <c r="Q57" s="57">
        <v>0</v>
      </c>
      <c r="R57" s="57">
        <v>0</v>
      </c>
      <c r="S57" s="57">
        <v>1</v>
      </c>
      <c r="T57" s="57">
        <v>0</v>
      </c>
      <c r="U57" s="57">
        <v>1</v>
      </c>
      <c r="V57" s="57">
        <v>1</v>
      </c>
      <c r="W57" s="57">
        <v>0</v>
      </c>
      <c r="X57" s="57">
        <v>1</v>
      </c>
      <c r="Y57" s="57">
        <v>0</v>
      </c>
      <c r="Z57" s="57">
        <v>1</v>
      </c>
      <c r="AA57" s="57">
        <v>1</v>
      </c>
      <c r="AB57" s="57">
        <v>0</v>
      </c>
      <c r="AC57" s="57">
        <v>2</v>
      </c>
      <c r="AD57" s="57">
        <v>2</v>
      </c>
      <c r="AE57" s="57">
        <v>1</v>
      </c>
      <c r="AF57" s="57">
        <v>1</v>
      </c>
      <c r="AG57" s="57">
        <v>0</v>
      </c>
      <c r="AH57" s="57">
        <v>1</v>
      </c>
      <c r="AI57" s="60" t="s">
        <v>179</v>
      </c>
      <c r="AJ57" s="57">
        <v>0</v>
      </c>
      <c r="AK57" s="61" t="s">
        <v>481</v>
      </c>
      <c r="AL57" s="99">
        <f t="shared" si="11"/>
        <v>20</v>
      </c>
      <c r="AM57" s="117">
        <f t="shared" si="12"/>
        <v>9.9120000000000008</v>
      </c>
      <c r="AN57" s="117">
        <f t="shared" si="13"/>
        <v>9.9120000000000008</v>
      </c>
      <c r="AO57" s="117">
        <f t="shared" si="14"/>
        <v>9.9120000000000008</v>
      </c>
      <c r="AP57" s="64" t="str">
        <f t="shared" si="15"/>
        <v>CQ-3</v>
      </c>
      <c r="AU57" s="64"/>
    </row>
    <row r="58" spans="1:47" hidden="1" x14ac:dyDescent="0.25">
      <c r="A58" s="60" t="s">
        <v>445</v>
      </c>
      <c r="B58" s="57">
        <v>4</v>
      </c>
      <c r="C58" s="60" t="s">
        <v>450</v>
      </c>
      <c r="D58" s="57">
        <v>113</v>
      </c>
      <c r="E58" s="81">
        <v>452783</v>
      </c>
      <c r="F58" s="81">
        <v>1141529</v>
      </c>
      <c r="G58" s="60" t="s">
        <v>482</v>
      </c>
      <c r="H58" s="57" t="s">
        <v>195</v>
      </c>
      <c r="I58" s="57">
        <v>1</v>
      </c>
      <c r="J58" s="57">
        <v>0.3</v>
      </c>
      <c r="K58" s="57"/>
      <c r="L58" s="57">
        <v>0</v>
      </c>
      <c r="M58" s="57">
        <v>4</v>
      </c>
      <c r="N58" s="57">
        <v>0</v>
      </c>
      <c r="O58" s="57">
        <v>1</v>
      </c>
      <c r="P58" s="57">
        <v>0</v>
      </c>
      <c r="Q58" s="57">
        <v>0</v>
      </c>
      <c r="R58" s="57">
        <v>0</v>
      </c>
      <c r="S58" s="57">
        <v>0</v>
      </c>
      <c r="T58" s="57">
        <v>0</v>
      </c>
      <c r="U58" s="57">
        <v>0</v>
      </c>
      <c r="V58" s="57">
        <v>0</v>
      </c>
      <c r="W58" s="57">
        <v>0</v>
      </c>
      <c r="X58" s="57">
        <v>0</v>
      </c>
      <c r="Y58" s="57">
        <v>0</v>
      </c>
      <c r="Z58" s="57">
        <v>0</v>
      </c>
      <c r="AA58" s="57">
        <v>0</v>
      </c>
      <c r="AB58" s="57">
        <v>0</v>
      </c>
      <c r="AC58" s="57">
        <v>2</v>
      </c>
      <c r="AD58" s="57">
        <v>1</v>
      </c>
      <c r="AE58" s="57">
        <v>1</v>
      </c>
      <c r="AF58" s="57">
        <v>1</v>
      </c>
      <c r="AG58" s="57">
        <v>0</v>
      </c>
      <c r="AH58" s="57">
        <v>1</v>
      </c>
      <c r="AI58" s="57">
        <v>0</v>
      </c>
      <c r="AJ58" s="57">
        <v>0</v>
      </c>
      <c r="AK58" s="61" t="s">
        <v>483</v>
      </c>
      <c r="AL58" s="99">
        <f t="shared" si="11"/>
        <v>8</v>
      </c>
      <c r="AM58" s="117">
        <f t="shared" si="12"/>
        <v>0.08</v>
      </c>
      <c r="AN58" s="117">
        <f t="shared" si="13"/>
        <v>0</v>
      </c>
      <c r="AO58" s="117">
        <f t="shared" si="14"/>
        <v>0</v>
      </c>
      <c r="AP58" s="64">
        <f t="shared" si="15"/>
        <v>0</v>
      </c>
      <c r="AU58" s="64"/>
    </row>
    <row r="59" spans="1:47" hidden="1" x14ac:dyDescent="0.25">
      <c r="A59" s="60" t="s">
        <v>445</v>
      </c>
      <c r="B59" s="57">
        <v>5</v>
      </c>
      <c r="C59" s="60" t="s">
        <v>451</v>
      </c>
      <c r="D59" s="57">
        <v>114</v>
      </c>
      <c r="E59" s="81">
        <v>452793</v>
      </c>
      <c r="F59" s="81">
        <v>1141527</v>
      </c>
      <c r="G59" s="60" t="s">
        <v>145</v>
      </c>
      <c r="H59" s="60" t="s">
        <v>195</v>
      </c>
      <c r="I59" s="57">
        <v>3</v>
      </c>
      <c r="J59" s="57">
        <v>2</v>
      </c>
      <c r="K59" s="57">
        <v>2</v>
      </c>
      <c r="L59" s="57">
        <v>0</v>
      </c>
      <c r="M59" s="57">
        <v>4</v>
      </c>
      <c r="N59" s="57">
        <v>0</v>
      </c>
      <c r="O59" s="57">
        <v>1</v>
      </c>
      <c r="P59" s="57">
        <v>0</v>
      </c>
      <c r="Q59" s="57">
        <v>0</v>
      </c>
      <c r="R59" s="57">
        <v>0</v>
      </c>
      <c r="S59" s="57">
        <v>0</v>
      </c>
      <c r="T59" s="57">
        <v>0</v>
      </c>
      <c r="U59" s="57">
        <v>0</v>
      </c>
      <c r="V59" s="57">
        <v>0</v>
      </c>
      <c r="W59" s="57">
        <v>0</v>
      </c>
      <c r="X59" s="57">
        <v>0</v>
      </c>
      <c r="Y59" s="57">
        <v>0</v>
      </c>
      <c r="Z59" s="57">
        <v>0</v>
      </c>
      <c r="AA59" s="57">
        <v>0</v>
      </c>
      <c r="AB59" s="57">
        <v>0</v>
      </c>
      <c r="AC59" s="57">
        <v>1</v>
      </c>
      <c r="AD59" s="57">
        <v>1</v>
      </c>
      <c r="AE59" s="57">
        <v>1</v>
      </c>
      <c r="AF59" s="57">
        <v>1</v>
      </c>
      <c r="AG59" s="57">
        <v>0</v>
      </c>
      <c r="AH59" s="57">
        <v>1</v>
      </c>
      <c r="AI59" s="57">
        <v>2</v>
      </c>
      <c r="AJ59" s="57">
        <v>0</v>
      </c>
      <c r="AK59" s="60" t="s">
        <v>484</v>
      </c>
      <c r="AL59" s="99">
        <f t="shared" si="11"/>
        <v>7</v>
      </c>
      <c r="AM59" s="117">
        <f t="shared" si="12"/>
        <v>0.24</v>
      </c>
      <c r="AN59" s="117">
        <f t="shared" si="13"/>
        <v>0</v>
      </c>
      <c r="AO59" s="117">
        <f t="shared" si="14"/>
        <v>0</v>
      </c>
      <c r="AP59" s="64">
        <f t="shared" si="15"/>
        <v>0</v>
      </c>
      <c r="AU59" s="64"/>
    </row>
    <row r="60" spans="1:47" hidden="1" x14ac:dyDescent="0.25">
      <c r="A60" s="60" t="s">
        <v>445</v>
      </c>
      <c r="B60" s="57">
        <v>6</v>
      </c>
      <c r="C60" s="60" t="s">
        <v>452</v>
      </c>
      <c r="D60" s="57">
        <v>115</v>
      </c>
      <c r="E60" s="81">
        <v>452789</v>
      </c>
      <c r="F60" s="81">
        <v>1141520</v>
      </c>
      <c r="G60" s="60" t="s">
        <v>482</v>
      </c>
      <c r="H60" s="60" t="s">
        <v>195</v>
      </c>
      <c r="I60" s="57">
        <v>9.1999999999999993</v>
      </c>
      <c r="J60" s="57">
        <v>3.8</v>
      </c>
      <c r="K60" s="57">
        <v>4</v>
      </c>
      <c r="L60" s="57">
        <v>0</v>
      </c>
      <c r="M60" s="57">
        <v>4</v>
      </c>
      <c r="N60" s="57">
        <v>0</v>
      </c>
      <c r="O60" s="57">
        <v>1</v>
      </c>
      <c r="P60" s="57">
        <v>0</v>
      </c>
      <c r="Q60" s="57">
        <v>0</v>
      </c>
      <c r="R60" s="57">
        <v>0</v>
      </c>
      <c r="S60" s="57">
        <v>0</v>
      </c>
      <c r="T60" s="57">
        <v>0</v>
      </c>
      <c r="U60" s="57">
        <v>0</v>
      </c>
      <c r="V60" s="57">
        <v>0</v>
      </c>
      <c r="W60" s="57">
        <v>0</v>
      </c>
      <c r="X60" s="57">
        <v>0</v>
      </c>
      <c r="Y60" s="57">
        <v>0</v>
      </c>
      <c r="Z60" s="57">
        <v>0</v>
      </c>
      <c r="AA60" s="57">
        <v>0</v>
      </c>
      <c r="AB60" s="57">
        <v>0</v>
      </c>
      <c r="AC60" s="57">
        <v>1</v>
      </c>
      <c r="AD60" s="57">
        <v>1</v>
      </c>
      <c r="AE60" s="57">
        <v>1</v>
      </c>
      <c r="AF60" s="57">
        <v>1</v>
      </c>
      <c r="AG60" s="57">
        <v>0</v>
      </c>
      <c r="AH60" s="57">
        <v>1</v>
      </c>
      <c r="AI60" s="57">
        <v>2</v>
      </c>
      <c r="AJ60" s="57">
        <v>0</v>
      </c>
      <c r="AK60" s="60" t="s">
        <v>484</v>
      </c>
      <c r="AL60" s="99">
        <f t="shared" si="11"/>
        <v>7</v>
      </c>
      <c r="AM60" s="117">
        <f t="shared" si="12"/>
        <v>0.73599999999999999</v>
      </c>
      <c r="AN60" s="117">
        <f t="shared" si="13"/>
        <v>0</v>
      </c>
      <c r="AO60" s="117">
        <f t="shared" si="14"/>
        <v>0</v>
      </c>
      <c r="AP60" s="64">
        <f t="shared" si="15"/>
        <v>0</v>
      </c>
      <c r="AU60" s="64"/>
    </row>
    <row r="61" spans="1:47" hidden="1" x14ac:dyDescent="0.25">
      <c r="A61" s="60" t="s">
        <v>445</v>
      </c>
      <c r="B61" s="57">
        <v>7</v>
      </c>
      <c r="C61" s="60" t="s">
        <v>453</v>
      </c>
      <c r="D61" s="57">
        <v>116</v>
      </c>
      <c r="E61" s="81">
        <v>452789</v>
      </c>
      <c r="F61" s="81">
        <v>1141521</v>
      </c>
      <c r="G61" s="60" t="s">
        <v>145</v>
      </c>
      <c r="H61" s="60" t="s">
        <v>195</v>
      </c>
      <c r="I61" s="57">
        <v>3</v>
      </c>
      <c r="J61" s="57">
        <v>2</v>
      </c>
      <c r="K61" s="57">
        <v>2</v>
      </c>
      <c r="L61" s="57">
        <v>0</v>
      </c>
      <c r="M61" s="57">
        <v>4</v>
      </c>
      <c r="N61" s="57">
        <v>0</v>
      </c>
      <c r="O61" s="57">
        <v>1</v>
      </c>
      <c r="P61" s="57">
        <v>0</v>
      </c>
      <c r="Q61" s="57">
        <v>0</v>
      </c>
      <c r="R61" s="57">
        <v>0</v>
      </c>
      <c r="S61" s="57">
        <v>0</v>
      </c>
      <c r="T61" s="57">
        <v>0</v>
      </c>
      <c r="U61" s="57">
        <v>0</v>
      </c>
      <c r="V61" s="57">
        <v>0</v>
      </c>
      <c r="W61" s="57">
        <v>0</v>
      </c>
      <c r="X61" s="57">
        <v>0</v>
      </c>
      <c r="Y61" s="57">
        <v>0</v>
      </c>
      <c r="Z61" s="57">
        <v>0</v>
      </c>
      <c r="AA61" s="57">
        <v>0</v>
      </c>
      <c r="AB61" s="57">
        <v>0</v>
      </c>
      <c r="AC61" s="57">
        <v>1</v>
      </c>
      <c r="AD61" s="57">
        <v>1</v>
      </c>
      <c r="AE61" s="57">
        <v>1</v>
      </c>
      <c r="AF61" s="57">
        <v>1</v>
      </c>
      <c r="AG61" s="57">
        <v>0</v>
      </c>
      <c r="AH61" s="57">
        <v>1</v>
      </c>
      <c r="AI61" s="57">
        <v>2</v>
      </c>
      <c r="AJ61" s="57">
        <v>0</v>
      </c>
      <c r="AK61" s="60" t="s">
        <v>484</v>
      </c>
      <c r="AL61" s="99">
        <f t="shared" si="11"/>
        <v>7</v>
      </c>
      <c r="AM61" s="117">
        <f t="shared" si="12"/>
        <v>0.24</v>
      </c>
      <c r="AN61" s="117">
        <f t="shared" si="13"/>
        <v>0</v>
      </c>
      <c r="AO61" s="117">
        <f t="shared" si="14"/>
        <v>0</v>
      </c>
      <c r="AP61" s="64">
        <f t="shared" si="15"/>
        <v>0</v>
      </c>
      <c r="AU61" s="64"/>
    </row>
    <row r="62" spans="1:47" hidden="1" x14ac:dyDescent="0.25">
      <c r="A62" s="60" t="s">
        <v>445</v>
      </c>
      <c r="B62" s="57">
        <v>8</v>
      </c>
      <c r="C62" s="60" t="s">
        <v>454</v>
      </c>
      <c r="D62" s="57">
        <v>117</v>
      </c>
      <c r="E62" s="81">
        <v>452768</v>
      </c>
      <c r="F62" s="81">
        <v>1141512</v>
      </c>
      <c r="G62" s="60" t="s">
        <v>482</v>
      </c>
      <c r="H62" s="57" t="s">
        <v>195</v>
      </c>
      <c r="I62" s="57">
        <v>2</v>
      </c>
      <c r="J62" s="57">
        <v>1.5</v>
      </c>
      <c r="K62" s="57">
        <v>1</v>
      </c>
      <c r="L62" s="57">
        <v>0</v>
      </c>
      <c r="M62" s="57">
        <v>4</v>
      </c>
      <c r="N62" s="57">
        <v>0</v>
      </c>
      <c r="O62" s="57">
        <v>1</v>
      </c>
      <c r="P62" s="57">
        <v>0</v>
      </c>
      <c r="Q62" s="57">
        <v>0</v>
      </c>
      <c r="R62" s="57">
        <v>0</v>
      </c>
      <c r="S62" s="57">
        <v>0</v>
      </c>
      <c r="T62" s="57">
        <v>0</v>
      </c>
      <c r="U62" s="57">
        <v>0</v>
      </c>
      <c r="V62" s="57">
        <v>0</v>
      </c>
      <c r="W62" s="57">
        <v>0</v>
      </c>
      <c r="X62" s="57">
        <v>0</v>
      </c>
      <c r="Y62" s="57">
        <v>0</v>
      </c>
      <c r="Z62" s="57">
        <v>0</v>
      </c>
      <c r="AA62" s="57">
        <v>0</v>
      </c>
      <c r="AB62" s="57">
        <v>0</v>
      </c>
      <c r="AC62" s="57">
        <v>1</v>
      </c>
      <c r="AD62" s="57">
        <v>1</v>
      </c>
      <c r="AE62" s="57">
        <v>1</v>
      </c>
      <c r="AF62" s="57">
        <v>1</v>
      </c>
      <c r="AG62" s="57">
        <v>0</v>
      </c>
      <c r="AH62" s="57">
        <v>1</v>
      </c>
      <c r="AI62" s="57">
        <v>2</v>
      </c>
      <c r="AJ62" s="57">
        <v>0</v>
      </c>
      <c r="AK62" s="60" t="s">
        <v>484</v>
      </c>
      <c r="AL62" s="99">
        <f t="shared" si="11"/>
        <v>7</v>
      </c>
      <c r="AM62" s="117">
        <f t="shared" si="12"/>
        <v>0.16</v>
      </c>
      <c r="AN62" s="117">
        <f t="shared" si="13"/>
        <v>0</v>
      </c>
      <c r="AO62" s="117">
        <f t="shared" si="14"/>
        <v>0</v>
      </c>
      <c r="AP62" s="64">
        <f t="shared" si="15"/>
        <v>0</v>
      </c>
      <c r="AU62" s="64"/>
    </row>
    <row r="63" spans="1:47" hidden="1" x14ac:dyDescent="0.25">
      <c r="A63" s="60" t="s">
        <v>445</v>
      </c>
      <c r="B63" s="57">
        <v>9</v>
      </c>
      <c r="C63" s="60" t="s">
        <v>455</v>
      </c>
      <c r="D63" s="57">
        <v>118</v>
      </c>
      <c r="E63" s="81">
        <v>452763</v>
      </c>
      <c r="F63" s="81">
        <v>1141517</v>
      </c>
      <c r="G63" s="60" t="s">
        <v>482</v>
      </c>
      <c r="H63" s="57" t="s">
        <v>195</v>
      </c>
      <c r="I63" s="57">
        <v>3.2</v>
      </c>
      <c r="J63" s="57">
        <v>2.5</v>
      </c>
      <c r="K63" s="57">
        <v>2</v>
      </c>
      <c r="L63" s="57">
        <v>0</v>
      </c>
      <c r="M63" s="57">
        <v>4</v>
      </c>
      <c r="N63" s="57">
        <v>0</v>
      </c>
      <c r="O63" s="57">
        <v>1</v>
      </c>
      <c r="P63" s="57">
        <v>0</v>
      </c>
      <c r="Q63" s="57">
        <v>0</v>
      </c>
      <c r="R63" s="57">
        <v>0</v>
      </c>
      <c r="S63" s="57">
        <v>0</v>
      </c>
      <c r="T63" s="57">
        <v>0</v>
      </c>
      <c r="U63" s="57">
        <v>0</v>
      </c>
      <c r="V63" s="57">
        <v>0</v>
      </c>
      <c r="W63" s="57">
        <v>0</v>
      </c>
      <c r="X63" s="57">
        <v>0</v>
      </c>
      <c r="Y63" s="57">
        <v>0</v>
      </c>
      <c r="Z63" s="57">
        <v>0</v>
      </c>
      <c r="AA63" s="57">
        <v>0</v>
      </c>
      <c r="AB63" s="57">
        <v>0</v>
      </c>
      <c r="AC63" s="57">
        <v>1</v>
      </c>
      <c r="AD63" s="57">
        <v>1</v>
      </c>
      <c r="AE63" s="57">
        <v>1</v>
      </c>
      <c r="AF63" s="57">
        <v>1</v>
      </c>
      <c r="AG63" s="57">
        <v>0</v>
      </c>
      <c r="AH63" s="57">
        <v>1</v>
      </c>
      <c r="AI63" s="57">
        <v>2</v>
      </c>
      <c r="AJ63" s="57">
        <v>0</v>
      </c>
      <c r="AK63" s="60" t="s">
        <v>484</v>
      </c>
      <c r="AL63" s="99">
        <f t="shared" si="11"/>
        <v>7</v>
      </c>
      <c r="AM63" s="117">
        <f t="shared" si="12"/>
        <v>0.25600000000000001</v>
      </c>
      <c r="AN63" s="117">
        <f t="shared" si="13"/>
        <v>0</v>
      </c>
      <c r="AO63" s="117">
        <f t="shared" si="14"/>
        <v>0</v>
      </c>
      <c r="AP63" s="64">
        <f t="shared" si="15"/>
        <v>0</v>
      </c>
      <c r="AU63" s="64"/>
    </row>
    <row r="64" spans="1:47" hidden="1" x14ac:dyDescent="0.25">
      <c r="A64" s="60" t="s">
        <v>445</v>
      </c>
      <c r="B64" s="57">
        <v>10</v>
      </c>
      <c r="C64" s="60" t="s">
        <v>456</v>
      </c>
      <c r="D64" s="57">
        <v>119</v>
      </c>
      <c r="E64" s="81">
        <v>452763</v>
      </c>
      <c r="F64" s="81">
        <v>1141499</v>
      </c>
      <c r="G64" s="60" t="s">
        <v>131</v>
      </c>
      <c r="H64" s="60" t="s">
        <v>195</v>
      </c>
      <c r="I64" s="57">
        <v>150.80000000000001</v>
      </c>
      <c r="J64" s="57">
        <v>19.8</v>
      </c>
      <c r="K64" s="57">
        <v>25</v>
      </c>
      <c r="L64" s="57">
        <v>1</v>
      </c>
      <c r="M64" s="57">
        <v>1</v>
      </c>
      <c r="N64" s="60" t="s">
        <v>478</v>
      </c>
      <c r="O64" s="57">
        <v>0</v>
      </c>
      <c r="P64" s="57">
        <v>1</v>
      </c>
      <c r="Q64" s="57">
        <v>0</v>
      </c>
      <c r="R64" s="57">
        <v>1</v>
      </c>
      <c r="S64" s="57">
        <v>1</v>
      </c>
      <c r="T64" s="57">
        <v>0</v>
      </c>
      <c r="U64" s="57">
        <v>1</v>
      </c>
      <c r="V64" s="57">
        <v>1</v>
      </c>
      <c r="W64" s="57">
        <v>0</v>
      </c>
      <c r="X64" s="57">
        <v>0</v>
      </c>
      <c r="Y64" s="57">
        <v>0</v>
      </c>
      <c r="Z64" s="57">
        <v>1</v>
      </c>
      <c r="AA64" s="57">
        <v>1</v>
      </c>
      <c r="AB64" s="57">
        <v>0</v>
      </c>
      <c r="AC64" s="57">
        <v>1</v>
      </c>
      <c r="AD64" s="57">
        <v>1</v>
      </c>
      <c r="AE64" s="57">
        <v>1</v>
      </c>
      <c r="AF64" s="57">
        <v>1</v>
      </c>
      <c r="AG64" s="57">
        <v>0</v>
      </c>
      <c r="AH64" s="57">
        <v>1</v>
      </c>
      <c r="AI64" s="60" t="s">
        <v>485</v>
      </c>
      <c r="AJ64" s="57">
        <v>0</v>
      </c>
      <c r="AK64" s="57"/>
      <c r="AL64" s="99">
        <f t="shared" si="11"/>
        <v>17</v>
      </c>
      <c r="AM64" s="117">
        <f t="shared" si="12"/>
        <v>12.064</v>
      </c>
      <c r="AN64" s="117">
        <f t="shared" si="13"/>
        <v>12.064</v>
      </c>
      <c r="AO64" s="117">
        <f t="shared" si="14"/>
        <v>0</v>
      </c>
      <c r="AP64" s="64">
        <f t="shared" si="15"/>
        <v>0</v>
      </c>
      <c r="AU64" s="64"/>
    </row>
    <row r="65" spans="1:47" hidden="1" x14ac:dyDescent="0.25">
      <c r="A65" s="60" t="s">
        <v>445</v>
      </c>
      <c r="B65" s="57">
        <v>11</v>
      </c>
      <c r="C65" s="60" t="s">
        <v>457</v>
      </c>
      <c r="D65" s="57">
        <v>120</v>
      </c>
      <c r="E65" s="81">
        <v>452784</v>
      </c>
      <c r="F65" s="81">
        <v>1141500</v>
      </c>
      <c r="G65" s="60" t="s">
        <v>313</v>
      </c>
      <c r="H65" s="57" t="s">
        <v>194</v>
      </c>
      <c r="I65" s="57">
        <v>53.4</v>
      </c>
      <c r="J65" s="57">
        <v>14.2</v>
      </c>
      <c r="K65" s="57">
        <v>11</v>
      </c>
      <c r="L65" s="57">
        <v>1</v>
      </c>
      <c r="M65" s="57">
        <v>2</v>
      </c>
      <c r="N65" s="60" t="s">
        <v>50</v>
      </c>
      <c r="O65" s="57">
        <v>0</v>
      </c>
      <c r="P65" s="57">
        <v>0</v>
      </c>
      <c r="Q65" s="57">
        <v>1</v>
      </c>
      <c r="R65" s="57">
        <v>1</v>
      </c>
      <c r="S65" s="57">
        <v>1</v>
      </c>
      <c r="T65" s="57">
        <v>0</v>
      </c>
      <c r="U65" s="57">
        <v>0</v>
      </c>
      <c r="V65" s="57">
        <v>2</v>
      </c>
      <c r="W65" s="57">
        <v>0</v>
      </c>
      <c r="X65" s="57">
        <v>0</v>
      </c>
      <c r="Y65" s="57">
        <v>0</v>
      </c>
      <c r="Z65" s="57">
        <v>1</v>
      </c>
      <c r="AA65" s="57">
        <v>1</v>
      </c>
      <c r="AB65" s="57">
        <v>0</v>
      </c>
      <c r="AC65" s="57">
        <v>1</v>
      </c>
      <c r="AD65" s="57">
        <v>1</v>
      </c>
      <c r="AE65" s="57">
        <v>1</v>
      </c>
      <c r="AF65" s="57">
        <v>1</v>
      </c>
      <c r="AG65" s="57">
        <v>0</v>
      </c>
      <c r="AH65" s="57">
        <v>1</v>
      </c>
      <c r="AI65" s="57">
        <v>2</v>
      </c>
      <c r="AJ65" s="57">
        <v>0</v>
      </c>
      <c r="AK65" s="60" t="s">
        <v>486</v>
      </c>
      <c r="AL65" s="99">
        <f t="shared" si="11"/>
        <v>16</v>
      </c>
      <c r="AM65" s="117">
        <f t="shared" si="12"/>
        <v>4.2720000000000002</v>
      </c>
      <c r="AN65" s="117">
        <f t="shared" si="13"/>
        <v>0</v>
      </c>
      <c r="AO65" s="117">
        <f t="shared" si="14"/>
        <v>0</v>
      </c>
      <c r="AP65" s="64">
        <f t="shared" si="15"/>
        <v>0</v>
      </c>
      <c r="AU65" s="64"/>
    </row>
    <row r="66" spans="1:47" hidden="1" x14ac:dyDescent="0.25">
      <c r="A66" s="60" t="s">
        <v>445</v>
      </c>
      <c r="B66" s="57">
        <v>12</v>
      </c>
      <c r="C66" s="60" t="s">
        <v>458</v>
      </c>
      <c r="D66" s="57">
        <v>121</v>
      </c>
      <c r="E66" s="81">
        <v>452793</v>
      </c>
      <c r="F66" s="81">
        <v>1141506</v>
      </c>
      <c r="G66" s="60" t="s">
        <v>488</v>
      </c>
      <c r="H66" s="57" t="s">
        <v>195</v>
      </c>
      <c r="I66" s="57">
        <v>8.6</v>
      </c>
      <c r="J66" s="57">
        <v>2</v>
      </c>
      <c r="K66" s="57">
        <v>2</v>
      </c>
      <c r="L66" s="57">
        <v>2</v>
      </c>
      <c r="M66" s="57">
        <v>4</v>
      </c>
      <c r="N66" s="60" t="s">
        <v>487</v>
      </c>
      <c r="O66" s="57">
        <v>1</v>
      </c>
      <c r="P66" s="57">
        <v>0</v>
      </c>
      <c r="Q66" s="57">
        <v>0</v>
      </c>
      <c r="R66" s="57"/>
      <c r="S66" s="57">
        <v>0</v>
      </c>
      <c r="T66" s="57">
        <v>0</v>
      </c>
      <c r="U66" s="57">
        <v>0</v>
      </c>
      <c r="V66" s="57">
        <v>0</v>
      </c>
      <c r="W66" s="57">
        <v>0</v>
      </c>
      <c r="X66" s="57">
        <v>0</v>
      </c>
      <c r="Y66" s="57">
        <v>0</v>
      </c>
      <c r="Z66" s="57">
        <v>0</v>
      </c>
      <c r="AA66" s="57">
        <v>0</v>
      </c>
      <c r="AB66" s="57">
        <v>0</v>
      </c>
      <c r="AC66" s="57">
        <v>1</v>
      </c>
      <c r="AD66" s="57">
        <v>1</v>
      </c>
      <c r="AE66" s="57">
        <v>1</v>
      </c>
      <c r="AF66" s="57">
        <v>1</v>
      </c>
      <c r="AG66" s="57">
        <v>0</v>
      </c>
      <c r="AH66" s="57">
        <v>1</v>
      </c>
      <c r="AI66" s="57">
        <v>2</v>
      </c>
      <c r="AJ66" s="57">
        <v>0</v>
      </c>
      <c r="AK66" s="60" t="s">
        <v>101</v>
      </c>
      <c r="AL66" s="99">
        <f t="shared" si="11"/>
        <v>8</v>
      </c>
      <c r="AM66" s="117">
        <f t="shared" si="12"/>
        <v>0.68799999999999994</v>
      </c>
      <c r="AN66" s="117">
        <f t="shared" si="13"/>
        <v>0</v>
      </c>
      <c r="AO66" s="117">
        <f t="shared" si="14"/>
        <v>0</v>
      </c>
      <c r="AP66" s="64">
        <f t="shared" si="15"/>
        <v>0</v>
      </c>
      <c r="AU66" s="64"/>
    </row>
    <row r="67" spans="1:47" hidden="1" x14ac:dyDescent="0.25">
      <c r="A67" s="60" t="s">
        <v>445</v>
      </c>
      <c r="B67" s="57">
        <v>13</v>
      </c>
      <c r="C67" s="60" t="s">
        <v>459</v>
      </c>
      <c r="D67" s="57">
        <v>122</v>
      </c>
      <c r="E67" s="81">
        <v>452794</v>
      </c>
      <c r="F67" s="81">
        <v>1141500</v>
      </c>
      <c r="G67" s="60" t="s">
        <v>482</v>
      </c>
      <c r="H67" s="57" t="s">
        <v>195</v>
      </c>
      <c r="I67" s="57">
        <v>21.9</v>
      </c>
      <c r="J67" s="57">
        <v>8.6</v>
      </c>
      <c r="K67" s="57">
        <v>8</v>
      </c>
      <c r="L67" s="57">
        <v>2</v>
      </c>
      <c r="M67" s="57">
        <v>4</v>
      </c>
      <c r="N67" s="60" t="s">
        <v>62</v>
      </c>
      <c r="O67" s="57">
        <v>0</v>
      </c>
      <c r="P67" s="57">
        <v>1</v>
      </c>
      <c r="Q67" s="57">
        <v>0</v>
      </c>
      <c r="R67" s="57">
        <v>1</v>
      </c>
      <c r="S67" s="57">
        <v>0</v>
      </c>
      <c r="T67" s="57">
        <v>0</v>
      </c>
      <c r="U67" s="57">
        <v>0</v>
      </c>
      <c r="V67" s="57">
        <v>0</v>
      </c>
      <c r="W67" s="57">
        <v>0</v>
      </c>
      <c r="X67" s="57">
        <v>0</v>
      </c>
      <c r="Y67" s="57">
        <v>0</v>
      </c>
      <c r="Z67" s="57">
        <v>1</v>
      </c>
      <c r="AA67" s="57">
        <v>1</v>
      </c>
      <c r="AB67" s="57">
        <v>0</v>
      </c>
      <c r="AC67" s="57">
        <v>1</v>
      </c>
      <c r="AD67" s="57">
        <v>1</v>
      </c>
      <c r="AE67" s="57">
        <v>1</v>
      </c>
      <c r="AF67" s="57">
        <v>1</v>
      </c>
      <c r="AG67" s="57">
        <v>0</v>
      </c>
      <c r="AH67" s="57">
        <v>1</v>
      </c>
      <c r="AI67" s="57">
        <v>2</v>
      </c>
      <c r="AJ67" s="57">
        <v>0</v>
      </c>
      <c r="AK67" s="60" t="s">
        <v>101</v>
      </c>
      <c r="AL67" s="99">
        <f t="shared" si="11"/>
        <v>11</v>
      </c>
      <c r="AM67" s="117">
        <f t="shared" si="12"/>
        <v>1.7519999999999998</v>
      </c>
      <c r="AN67" s="117">
        <f t="shared" si="13"/>
        <v>0</v>
      </c>
      <c r="AO67" s="117">
        <f t="shared" si="14"/>
        <v>0</v>
      </c>
      <c r="AP67" s="64">
        <f t="shared" si="15"/>
        <v>0</v>
      </c>
      <c r="AU67" s="64"/>
    </row>
    <row r="68" spans="1:47" hidden="1" x14ac:dyDescent="0.25">
      <c r="A68" s="60" t="s">
        <v>445</v>
      </c>
      <c r="B68" s="57">
        <v>14</v>
      </c>
      <c r="C68" s="60" t="s">
        <v>460</v>
      </c>
      <c r="D68" s="57">
        <v>123</v>
      </c>
      <c r="E68" s="81">
        <v>452795</v>
      </c>
      <c r="F68" s="81">
        <v>1141488</v>
      </c>
      <c r="G68" s="60" t="s">
        <v>482</v>
      </c>
      <c r="H68" s="57" t="s">
        <v>195</v>
      </c>
      <c r="I68" s="57">
        <v>2</v>
      </c>
      <c r="J68" s="57">
        <v>2</v>
      </c>
      <c r="K68" s="57">
        <v>1.5</v>
      </c>
      <c r="L68" s="57">
        <v>2</v>
      </c>
      <c r="M68" s="57">
        <v>3</v>
      </c>
      <c r="N68" s="60" t="s">
        <v>478</v>
      </c>
      <c r="O68" s="57">
        <v>1</v>
      </c>
      <c r="P68" s="57">
        <v>0</v>
      </c>
      <c r="Q68" s="57">
        <v>0</v>
      </c>
      <c r="R68" s="57">
        <v>0</v>
      </c>
      <c r="S68" s="57">
        <v>0</v>
      </c>
      <c r="T68" s="57">
        <v>0</v>
      </c>
      <c r="U68" s="57">
        <v>0</v>
      </c>
      <c r="V68" s="57">
        <v>0</v>
      </c>
      <c r="W68" s="57">
        <v>0</v>
      </c>
      <c r="X68" s="57">
        <v>0</v>
      </c>
      <c r="Y68" s="57">
        <v>0</v>
      </c>
      <c r="Z68" s="57">
        <v>0</v>
      </c>
      <c r="AA68" s="57">
        <v>0</v>
      </c>
      <c r="AB68" s="57">
        <v>0</v>
      </c>
      <c r="AC68" s="57">
        <v>1</v>
      </c>
      <c r="AD68" s="57">
        <v>1</v>
      </c>
      <c r="AE68" s="57">
        <v>1</v>
      </c>
      <c r="AF68" s="57">
        <v>1</v>
      </c>
      <c r="AG68" s="57">
        <v>0</v>
      </c>
      <c r="AH68" s="57">
        <v>1</v>
      </c>
      <c r="AI68" s="57">
        <v>2</v>
      </c>
      <c r="AJ68" s="57">
        <v>0</v>
      </c>
      <c r="AK68" s="60" t="s">
        <v>101</v>
      </c>
      <c r="AL68" s="99">
        <f t="shared" si="11"/>
        <v>9</v>
      </c>
      <c r="AM68" s="117">
        <f t="shared" si="12"/>
        <v>0.16</v>
      </c>
      <c r="AN68" s="117">
        <f t="shared" si="13"/>
        <v>0</v>
      </c>
      <c r="AO68" s="117">
        <f t="shared" si="14"/>
        <v>0</v>
      </c>
      <c r="AP68" s="64">
        <f t="shared" si="15"/>
        <v>0</v>
      </c>
      <c r="AU68" s="64"/>
    </row>
    <row r="69" spans="1:47" hidden="1" x14ac:dyDescent="0.25">
      <c r="A69" s="60" t="s">
        <v>445</v>
      </c>
      <c r="B69" s="57">
        <v>15</v>
      </c>
      <c r="C69" s="60" t="s">
        <v>461</v>
      </c>
      <c r="D69" s="57">
        <v>124</v>
      </c>
      <c r="E69" s="81">
        <v>452790</v>
      </c>
      <c r="F69" s="81">
        <v>1141489</v>
      </c>
      <c r="G69" s="60" t="s">
        <v>145</v>
      </c>
      <c r="H69" s="57" t="s">
        <v>195</v>
      </c>
      <c r="I69" s="57">
        <v>3</v>
      </c>
      <c r="J69" s="57">
        <v>2.5</v>
      </c>
      <c r="K69" s="57">
        <v>3</v>
      </c>
      <c r="L69" s="57">
        <v>2</v>
      </c>
      <c r="M69" s="57">
        <v>2</v>
      </c>
      <c r="N69" s="57">
        <v>0</v>
      </c>
      <c r="O69" s="57">
        <v>1</v>
      </c>
      <c r="P69" s="57">
        <v>0</v>
      </c>
      <c r="Q69" s="57">
        <v>0</v>
      </c>
      <c r="R69" s="57">
        <v>0</v>
      </c>
      <c r="S69" s="57">
        <v>0</v>
      </c>
      <c r="T69" s="57">
        <v>0</v>
      </c>
      <c r="U69" s="57">
        <v>0</v>
      </c>
      <c r="V69" s="57">
        <v>0</v>
      </c>
      <c r="W69" s="57">
        <v>0</v>
      </c>
      <c r="X69" s="57">
        <v>0</v>
      </c>
      <c r="Y69" s="57">
        <v>0</v>
      </c>
      <c r="Z69" s="57">
        <v>0</v>
      </c>
      <c r="AA69" s="57">
        <v>0</v>
      </c>
      <c r="AB69" s="57">
        <v>0</v>
      </c>
      <c r="AC69" s="57">
        <v>1</v>
      </c>
      <c r="AD69" s="57">
        <v>1</v>
      </c>
      <c r="AE69" s="57">
        <v>1</v>
      </c>
      <c r="AF69" s="57">
        <v>1</v>
      </c>
      <c r="AG69" s="57">
        <v>0</v>
      </c>
      <c r="AH69" s="57">
        <v>1</v>
      </c>
      <c r="AI69" s="57">
        <v>2</v>
      </c>
      <c r="AJ69" s="57">
        <v>0</v>
      </c>
      <c r="AK69" s="60" t="s">
        <v>101</v>
      </c>
      <c r="AL69" s="99">
        <f t="shared" si="11"/>
        <v>7</v>
      </c>
      <c r="AM69" s="117">
        <f t="shared" si="12"/>
        <v>0.24</v>
      </c>
      <c r="AN69" s="117">
        <f t="shared" si="13"/>
        <v>0</v>
      </c>
      <c r="AO69" s="117">
        <f t="shared" si="14"/>
        <v>0</v>
      </c>
      <c r="AP69" s="64">
        <f t="shared" si="15"/>
        <v>0</v>
      </c>
      <c r="AU69" s="64"/>
    </row>
    <row r="70" spans="1:47" hidden="1" x14ac:dyDescent="0.25">
      <c r="A70" s="60" t="s">
        <v>445</v>
      </c>
      <c r="B70" s="57">
        <v>16</v>
      </c>
      <c r="C70" s="60" t="s">
        <v>462</v>
      </c>
      <c r="D70" s="57">
        <v>125</v>
      </c>
      <c r="E70" s="81">
        <v>452811</v>
      </c>
      <c r="F70" s="81">
        <v>1141503</v>
      </c>
      <c r="G70" s="60" t="s">
        <v>482</v>
      </c>
      <c r="H70" s="57" t="s">
        <v>195</v>
      </c>
      <c r="I70" s="57">
        <v>18.8</v>
      </c>
      <c r="J70" s="57">
        <v>6.6</v>
      </c>
      <c r="K70" s="57">
        <v>6</v>
      </c>
      <c r="L70" s="57">
        <v>2</v>
      </c>
      <c r="M70" s="57">
        <v>3</v>
      </c>
      <c r="N70" s="60" t="s">
        <v>66</v>
      </c>
      <c r="O70" s="57">
        <v>1</v>
      </c>
      <c r="P70" s="57">
        <v>0</v>
      </c>
      <c r="Q70" s="57">
        <v>0</v>
      </c>
      <c r="R70" s="57">
        <v>0</v>
      </c>
      <c r="S70" s="57">
        <v>0</v>
      </c>
      <c r="T70" s="57">
        <v>0</v>
      </c>
      <c r="U70" s="57">
        <v>0</v>
      </c>
      <c r="V70" s="57">
        <v>0</v>
      </c>
      <c r="W70" s="57">
        <v>0</v>
      </c>
      <c r="X70" s="57">
        <v>0</v>
      </c>
      <c r="Y70" s="57">
        <v>0</v>
      </c>
      <c r="Z70" s="57">
        <v>0</v>
      </c>
      <c r="AA70" s="57">
        <v>0</v>
      </c>
      <c r="AB70" s="57">
        <v>0</v>
      </c>
      <c r="AC70" s="57">
        <v>1</v>
      </c>
      <c r="AD70" s="57">
        <v>1</v>
      </c>
      <c r="AE70" s="57">
        <v>1</v>
      </c>
      <c r="AF70" s="57">
        <v>1</v>
      </c>
      <c r="AG70" s="57">
        <v>0</v>
      </c>
      <c r="AH70" s="57">
        <v>1</v>
      </c>
      <c r="AI70" s="57">
        <v>2</v>
      </c>
      <c r="AJ70" s="57">
        <v>0</v>
      </c>
      <c r="AK70" s="57"/>
      <c r="AL70" s="99">
        <f t="shared" si="11"/>
        <v>9</v>
      </c>
      <c r="AM70" s="117">
        <f t="shared" si="12"/>
        <v>1.504</v>
      </c>
      <c r="AN70" s="117">
        <f t="shared" si="13"/>
        <v>0</v>
      </c>
      <c r="AO70" s="117">
        <f t="shared" si="14"/>
        <v>0</v>
      </c>
      <c r="AP70" s="64">
        <f t="shared" si="15"/>
        <v>0</v>
      </c>
      <c r="AU70" s="64"/>
    </row>
    <row r="71" spans="1:47" hidden="1" x14ac:dyDescent="0.25">
      <c r="A71" s="60" t="s">
        <v>445</v>
      </c>
      <c r="B71" s="57">
        <v>17</v>
      </c>
      <c r="C71" s="60" t="s">
        <v>463</v>
      </c>
      <c r="D71" s="57">
        <v>126</v>
      </c>
      <c r="E71" s="81">
        <v>452812</v>
      </c>
      <c r="F71" s="81">
        <v>1141486</v>
      </c>
      <c r="G71" s="57" t="s">
        <v>131</v>
      </c>
      <c r="H71" s="57" t="s">
        <v>195</v>
      </c>
      <c r="I71" s="57">
        <v>132</v>
      </c>
      <c r="J71" s="57">
        <v>26.2</v>
      </c>
      <c r="K71" s="57">
        <v>30</v>
      </c>
      <c r="L71" s="57">
        <v>1</v>
      </c>
      <c r="M71" s="57">
        <v>1</v>
      </c>
      <c r="N71" s="60" t="s">
        <v>478</v>
      </c>
      <c r="O71" s="57">
        <v>0</v>
      </c>
      <c r="P71" s="57">
        <v>1</v>
      </c>
      <c r="Q71" s="57">
        <v>0</v>
      </c>
      <c r="R71" s="57">
        <v>0</v>
      </c>
      <c r="S71" s="57">
        <v>1</v>
      </c>
      <c r="T71" s="57">
        <v>0</v>
      </c>
      <c r="U71" s="57">
        <v>1</v>
      </c>
      <c r="V71" s="57">
        <v>1</v>
      </c>
      <c r="W71" s="57">
        <v>0</v>
      </c>
      <c r="X71" s="57">
        <v>0</v>
      </c>
      <c r="Y71" s="57">
        <v>0</v>
      </c>
      <c r="Z71" s="57">
        <v>1</v>
      </c>
      <c r="AA71" s="57">
        <v>1</v>
      </c>
      <c r="AB71" s="57">
        <v>0</v>
      </c>
      <c r="AC71" s="57">
        <v>2</v>
      </c>
      <c r="AD71" s="57">
        <v>2</v>
      </c>
      <c r="AE71" s="57">
        <v>1</v>
      </c>
      <c r="AF71" s="57">
        <v>1</v>
      </c>
      <c r="AG71" s="57">
        <v>0</v>
      </c>
      <c r="AH71" s="57">
        <v>1</v>
      </c>
      <c r="AI71" s="60" t="s">
        <v>179</v>
      </c>
      <c r="AJ71" s="57">
        <v>0</v>
      </c>
      <c r="AK71" s="60" t="s">
        <v>489</v>
      </c>
      <c r="AL71" s="99">
        <f t="shared" si="11"/>
        <v>18</v>
      </c>
      <c r="AM71" s="117">
        <f t="shared" si="12"/>
        <v>10.56</v>
      </c>
      <c r="AN71" s="117">
        <f t="shared" si="13"/>
        <v>10.56</v>
      </c>
      <c r="AO71" s="117">
        <f t="shared" si="14"/>
        <v>10.56</v>
      </c>
      <c r="AP71" s="64" t="str">
        <f t="shared" si="15"/>
        <v>CQ-17</v>
      </c>
      <c r="AU71" s="64"/>
    </row>
    <row r="72" spans="1:47" hidden="1" x14ac:dyDescent="0.25">
      <c r="A72" s="60" t="s">
        <v>445</v>
      </c>
      <c r="B72" s="57">
        <v>18</v>
      </c>
      <c r="C72" s="60" t="s">
        <v>464</v>
      </c>
      <c r="D72" s="57">
        <v>127</v>
      </c>
      <c r="E72" s="81">
        <v>452807</v>
      </c>
      <c r="F72" s="81">
        <v>1141509</v>
      </c>
      <c r="G72" s="60" t="s">
        <v>145</v>
      </c>
      <c r="H72" s="57" t="s">
        <v>195</v>
      </c>
      <c r="I72" s="57">
        <v>2.5</v>
      </c>
      <c r="J72" s="57">
        <v>1.5</v>
      </c>
      <c r="K72" s="57">
        <v>2</v>
      </c>
      <c r="L72" s="57">
        <v>2</v>
      </c>
      <c r="M72" s="57">
        <v>4</v>
      </c>
      <c r="N72" s="57">
        <v>0</v>
      </c>
      <c r="O72" s="57">
        <v>1</v>
      </c>
      <c r="P72" s="57">
        <v>0</v>
      </c>
      <c r="Q72" s="57">
        <v>0</v>
      </c>
      <c r="R72" s="57">
        <v>0</v>
      </c>
      <c r="S72" s="57">
        <v>0</v>
      </c>
      <c r="T72" s="57">
        <v>0</v>
      </c>
      <c r="U72" s="57">
        <v>0</v>
      </c>
      <c r="V72" s="57">
        <v>0</v>
      </c>
      <c r="W72" s="57">
        <v>0</v>
      </c>
      <c r="X72" s="57">
        <v>0</v>
      </c>
      <c r="Y72" s="57">
        <v>0</v>
      </c>
      <c r="Z72" s="57">
        <v>0</v>
      </c>
      <c r="AA72" s="57">
        <v>0</v>
      </c>
      <c r="AB72" s="57">
        <v>0</v>
      </c>
      <c r="AC72" s="57">
        <v>1</v>
      </c>
      <c r="AD72" s="57">
        <v>1</v>
      </c>
      <c r="AE72" s="57">
        <v>1</v>
      </c>
      <c r="AF72" s="57">
        <v>1</v>
      </c>
      <c r="AG72" s="57">
        <v>0</v>
      </c>
      <c r="AH72" s="57">
        <v>1</v>
      </c>
      <c r="AI72" s="57">
        <v>2</v>
      </c>
      <c r="AJ72" s="57">
        <v>0</v>
      </c>
      <c r="AK72" s="57"/>
      <c r="AL72" s="99">
        <f t="shared" si="11"/>
        <v>8</v>
      </c>
      <c r="AM72" s="117">
        <f t="shared" si="12"/>
        <v>0.2</v>
      </c>
      <c r="AN72" s="117">
        <f t="shared" si="13"/>
        <v>0</v>
      </c>
      <c r="AO72" s="117">
        <f t="shared" si="14"/>
        <v>0</v>
      </c>
      <c r="AP72" s="64">
        <f t="shared" si="15"/>
        <v>0</v>
      </c>
      <c r="AU72" s="64"/>
    </row>
    <row r="73" spans="1:47" hidden="1" x14ac:dyDescent="0.25">
      <c r="A73" s="60" t="s">
        <v>445</v>
      </c>
      <c r="B73" s="57">
        <v>19</v>
      </c>
      <c r="C73" s="60" t="s">
        <v>465</v>
      </c>
      <c r="D73" s="57">
        <v>128</v>
      </c>
      <c r="E73" s="81">
        <v>452830</v>
      </c>
      <c r="F73" s="81">
        <v>1141495</v>
      </c>
      <c r="G73" s="60" t="s">
        <v>482</v>
      </c>
      <c r="H73" s="57" t="s">
        <v>195</v>
      </c>
      <c r="I73" s="57">
        <v>2</v>
      </c>
      <c r="J73" s="57">
        <v>1</v>
      </c>
      <c r="K73" s="57">
        <v>1</v>
      </c>
      <c r="L73" s="57">
        <v>0</v>
      </c>
      <c r="M73" s="57">
        <v>4</v>
      </c>
      <c r="N73" s="57">
        <v>0</v>
      </c>
      <c r="O73" s="57">
        <v>1</v>
      </c>
      <c r="P73" s="57">
        <v>0</v>
      </c>
      <c r="Q73" s="57">
        <v>0</v>
      </c>
      <c r="R73" s="57">
        <v>0</v>
      </c>
      <c r="S73" s="57">
        <v>0</v>
      </c>
      <c r="T73" s="57">
        <v>0</v>
      </c>
      <c r="U73" s="57">
        <v>0</v>
      </c>
      <c r="V73" s="57">
        <v>0</v>
      </c>
      <c r="W73" s="57">
        <v>0</v>
      </c>
      <c r="X73" s="57">
        <v>0</v>
      </c>
      <c r="Y73" s="57">
        <v>0</v>
      </c>
      <c r="Z73" s="57">
        <v>0</v>
      </c>
      <c r="AA73" s="57">
        <v>0</v>
      </c>
      <c r="AB73" s="57">
        <v>0</v>
      </c>
      <c r="AC73" s="57">
        <v>1</v>
      </c>
      <c r="AD73" s="57">
        <v>1</v>
      </c>
      <c r="AE73" s="57">
        <v>1</v>
      </c>
      <c r="AF73" s="57">
        <v>1</v>
      </c>
      <c r="AG73" s="57">
        <v>0</v>
      </c>
      <c r="AH73" s="57">
        <v>1</v>
      </c>
      <c r="AI73" s="57">
        <v>2</v>
      </c>
      <c r="AJ73" s="57">
        <v>0</v>
      </c>
      <c r="AK73" s="57"/>
      <c r="AL73" s="99">
        <f t="shared" si="11"/>
        <v>7</v>
      </c>
      <c r="AM73" s="117">
        <f t="shared" si="12"/>
        <v>0.16</v>
      </c>
      <c r="AN73" s="117">
        <f t="shared" si="13"/>
        <v>0</v>
      </c>
      <c r="AO73" s="117">
        <f t="shared" si="14"/>
        <v>0</v>
      </c>
      <c r="AP73" s="64">
        <f t="shared" si="15"/>
        <v>0</v>
      </c>
      <c r="AU73" s="64"/>
    </row>
    <row r="74" spans="1:47" hidden="1" x14ac:dyDescent="0.25">
      <c r="A74" s="60" t="s">
        <v>445</v>
      </c>
      <c r="B74" s="57">
        <v>20</v>
      </c>
      <c r="C74" s="60" t="s">
        <v>466</v>
      </c>
      <c r="D74" s="57">
        <v>129</v>
      </c>
      <c r="E74" s="81">
        <v>452819</v>
      </c>
      <c r="F74" s="81">
        <v>1141516</v>
      </c>
      <c r="G74" s="60" t="s">
        <v>185</v>
      </c>
      <c r="H74" s="57" t="s">
        <v>195</v>
      </c>
      <c r="I74" s="57">
        <v>10.5</v>
      </c>
      <c r="J74" s="57">
        <v>5</v>
      </c>
      <c r="K74" s="57">
        <v>6</v>
      </c>
      <c r="L74" s="57">
        <v>2</v>
      </c>
      <c r="M74" s="57">
        <v>4</v>
      </c>
      <c r="N74" s="57">
        <v>0</v>
      </c>
      <c r="O74" s="57">
        <v>1</v>
      </c>
      <c r="P74" s="57">
        <v>0</v>
      </c>
      <c r="Q74" s="57">
        <v>0</v>
      </c>
      <c r="R74" s="57">
        <v>0</v>
      </c>
      <c r="S74" s="57">
        <v>0</v>
      </c>
      <c r="T74" s="57">
        <v>0</v>
      </c>
      <c r="U74" s="57">
        <v>0</v>
      </c>
      <c r="V74" s="57">
        <v>0</v>
      </c>
      <c r="W74" s="57">
        <v>0</v>
      </c>
      <c r="X74" s="57">
        <v>0</v>
      </c>
      <c r="Y74" s="57">
        <v>0</v>
      </c>
      <c r="Z74" s="57">
        <v>0</v>
      </c>
      <c r="AA74" s="57">
        <v>0</v>
      </c>
      <c r="AB74" s="57">
        <v>0</v>
      </c>
      <c r="AC74" s="57">
        <v>1</v>
      </c>
      <c r="AD74" s="57">
        <v>1</v>
      </c>
      <c r="AE74" s="57">
        <v>1</v>
      </c>
      <c r="AF74" s="57">
        <v>1</v>
      </c>
      <c r="AG74" s="57">
        <v>0</v>
      </c>
      <c r="AH74" s="57">
        <v>1</v>
      </c>
      <c r="AI74" s="57">
        <v>2</v>
      </c>
      <c r="AJ74" s="57">
        <v>0</v>
      </c>
      <c r="AK74" s="57"/>
      <c r="AL74" s="99">
        <f t="shared" si="11"/>
        <v>8</v>
      </c>
      <c r="AM74" s="117">
        <f t="shared" si="12"/>
        <v>0.84</v>
      </c>
      <c r="AN74" s="117">
        <f t="shared" si="13"/>
        <v>0</v>
      </c>
      <c r="AO74" s="117">
        <f t="shared" si="14"/>
        <v>0</v>
      </c>
      <c r="AP74" s="64">
        <f t="shared" si="15"/>
        <v>0</v>
      </c>
      <c r="AU74" s="64"/>
    </row>
    <row r="75" spans="1:47" hidden="1" x14ac:dyDescent="0.25">
      <c r="A75" s="60" t="s">
        <v>445</v>
      </c>
      <c r="B75" s="57">
        <v>21</v>
      </c>
      <c r="C75" s="60" t="s">
        <v>467</v>
      </c>
      <c r="D75" s="57">
        <v>130</v>
      </c>
      <c r="E75" s="81">
        <v>452839</v>
      </c>
      <c r="F75" s="81">
        <v>1141517</v>
      </c>
      <c r="G75" s="60" t="s">
        <v>131</v>
      </c>
      <c r="H75" s="57" t="s">
        <v>195</v>
      </c>
      <c r="I75" s="57">
        <v>147.4</v>
      </c>
      <c r="J75" s="57">
        <v>21.4</v>
      </c>
      <c r="K75" s="57">
        <v>30</v>
      </c>
      <c r="L75" s="57">
        <v>1</v>
      </c>
      <c r="M75" s="57">
        <v>1</v>
      </c>
      <c r="N75" s="60" t="s">
        <v>478</v>
      </c>
      <c r="O75" s="57">
        <v>0</v>
      </c>
      <c r="P75" s="57">
        <v>1</v>
      </c>
      <c r="Q75" s="57">
        <v>0</v>
      </c>
      <c r="R75" s="57">
        <v>1</v>
      </c>
      <c r="S75" s="57">
        <v>1</v>
      </c>
      <c r="T75" s="57">
        <v>0</v>
      </c>
      <c r="U75" s="57">
        <v>1</v>
      </c>
      <c r="V75" s="57">
        <v>2</v>
      </c>
      <c r="W75" s="57">
        <v>0</v>
      </c>
      <c r="X75" s="57">
        <v>0</v>
      </c>
      <c r="Y75" s="57">
        <v>1</v>
      </c>
      <c r="Z75" s="57">
        <v>1</v>
      </c>
      <c r="AA75" s="57">
        <v>1</v>
      </c>
      <c r="AB75" s="57">
        <v>0</v>
      </c>
      <c r="AC75" s="57">
        <v>3</v>
      </c>
      <c r="AD75" s="57">
        <v>1</v>
      </c>
      <c r="AE75" s="57">
        <v>1</v>
      </c>
      <c r="AF75" s="57">
        <v>2</v>
      </c>
      <c r="AG75" s="57">
        <v>0</v>
      </c>
      <c r="AH75" s="57">
        <v>2</v>
      </c>
      <c r="AI75" s="60" t="s">
        <v>179</v>
      </c>
      <c r="AJ75" s="57">
        <v>0</v>
      </c>
      <c r="AK75" s="60" t="s">
        <v>490</v>
      </c>
      <c r="AL75" s="99">
        <f t="shared" si="11"/>
        <v>24</v>
      </c>
      <c r="AM75" s="117">
        <f t="shared" si="12"/>
        <v>11.792</v>
      </c>
      <c r="AN75" s="117">
        <f t="shared" si="13"/>
        <v>11.792</v>
      </c>
      <c r="AO75" s="117">
        <f t="shared" si="14"/>
        <v>0</v>
      </c>
      <c r="AP75" s="64">
        <f t="shared" si="15"/>
        <v>0</v>
      </c>
      <c r="AU75" s="64"/>
    </row>
    <row r="76" spans="1:47" hidden="1" x14ac:dyDescent="0.25">
      <c r="A76" s="60" t="s">
        <v>445</v>
      </c>
      <c r="B76" s="57">
        <v>22</v>
      </c>
      <c r="C76" s="60" t="s">
        <v>468</v>
      </c>
      <c r="D76" s="57">
        <v>131</v>
      </c>
      <c r="E76" s="82">
        <v>452834</v>
      </c>
      <c r="F76" s="81">
        <v>141505</v>
      </c>
      <c r="G76" s="60" t="s">
        <v>482</v>
      </c>
      <c r="H76" s="57" t="s">
        <v>195</v>
      </c>
      <c r="I76" s="57">
        <v>2.5</v>
      </c>
      <c r="J76" s="57">
        <v>2.5</v>
      </c>
      <c r="K76" s="57">
        <v>2</v>
      </c>
      <c r="L76" s="57">
        <v>2</v>
      </c>
      <c r="M76" s="57">
        <v>4</v>
      </c>
      <c r="N76" s="57">
        <v>0</v>
      </c>
      <c r="O76" s="57">
        <v>1</v>
      </c>
      <c r="P76" s="57"/>
      <c r="Q76" s="57">
        <v>0</v>
      </c>
      <c r="R76" s="57">
        <v>0</v>
      </c>
      <c r="S76" s="57">
        <v>0</v>
      </c>
      <c r="T76" s="57">
        <v>0</v>
      </c>
      <c r="U76" s="57">
        <v>0</v>
      </c>
      <c r="V76" s="57">
        <v>0</v>
      </c>
      <c r="W76" s="57">
        <v>0</v>
      </c>
      <c r="X76" s="57">
        <v>0</v>
      </c>
      <c r="Y76" s="57">
        <v>0</v>
      </c>
      <c r="Z76" s="57">
        <v>0</v>
      </c>
      <c r="AA76" s="57">
        <v>0</v>
      </c>
      <c r="AB76" s="57">
        <v>0</v>
      </c>
      <c r="AC76" s="57">
        <v>1</v>
      </c>
      <c r="AD76" s="57">
        <v>1</v>
      </c>
      <c r="AE76" s="57">
        <v>1</v>
      </c>
      <c r="AF76" s="57">
        <v>1</v>
      </c>
      <c r="AG76" s="57">
        <v>0</v>
      </c>
      <c r="AH76" s="57">
        <v>1</v>
      </c>
      <c r="AI76" s="57">
        <v>2</v>
      </c>
      <c r="AJ76" s="57">
        <v>0</v>
      </c>
      <c r="AK76" s="57"/>
      <c r="AL76" s="99">
        <f t="shared" si="11"/>
        <v>8</v>
      </c>
      <c r="AM76" s="117">
        <f t="shared" si="12"/>
        <v>0.2</v>
      </c>
      <c r="AN76" s="117">
        <f t="shared" si="13"/>
        <v>0</v>
      </c>
      <c r="AO76" s="117">
        <f t="shared" si="14"/>
        <v>0</v>
      </c>
      <c r="AP76" s="64">
        <f t="shared" si="15"/>
        <v>0</v>
      </c>
      <c r="AU76" s="64"/>
    </row>
    <row r="77" spans="1:47" hidden="1" x14ac:dyDescent="0.25">
      <c r="A77" s="60" t="s">
        <v>445</v>
      </c>
      <c r="B77" s="57">
        <v>23</v>
      </c>
      <c r="C77" s="60" t="s">
        <v>469</v>
      </c>
      <c r="D77" s="57">
        <v>132</v>
      </c>
      <c r="E77" s="81">
        <v>452818</v>
      </c>
      <c r="F77" s="81">
        <v>141535</v>
      </c>
      <c r="G77" s="60" t="s">
        <v>482</v>
      </c>
      <c r="H77" s="57" t="s">
        <v>195</v>
      </c>
      <c r="I77" s="57">
        <v>3.5</v>
      </c>
      <c r="J77" s="57">
        <v>3</v>
      </c>
      <c r="K77" s="57">
        <v>2</v>
      </c>
      <c r="L77" s="57">
        <v>2</v>
      </c>
      <c r="M77" s="57">
        <v>4</v>
      </c>
      <c r="N77" s="57">
        <v>0</v>
      </c>
      <c r="O77" s="57">
        <v>1</v>
      </c>
      <c r="P77" s="57"/>
      <c r="Q77" s="57">
        <v>0</v>
      </c>
      <c r="R77" s="57">
        <v>0</v>
      </c>
      <c r="S77" s="57">
        <v>0</v>
      </c>
      <c r="T77" s="57">
        <v>0</v>
      </c>
      <c r="U77" s="57">
        <v>0</v>
      </c>
      <c r="V77" s="57">
        <v>0</v>
      </c>
      <c r="W77" s="57">
        <v>0</v>
      </c>
      <c r="X77" s="57">
        <v>0</v>
      </c>
      <c r="Y77" s="57">
        <v>0</v>
      </c>
      <c r="Z77" s="57">
        <v>0</v>
      </c>
      <c r="AA77" s="57">
        <v>0</v>
      </c>
      <c r="AB77" s="57">
        <v>0</v>
      </c>
      <c r="AC77" s="57">
        <v>1</v>
      </c>
      <c r="AD77" s="57">
        <v>1</v>
      </c>
      <c r="AE77" s="57">
        <v>1</v>
      </c>
      <c r="AF77" s="57">
        <v>1</v>
      </c>
      <c r="AG77" s="57">
        <v>0</v>
      </c>
      <c r="AH77" s="57">
        <v>1</v>
      </c>
      <c r="AI77" s="57">
        <v>2</v>
      </c>
      <c r="AJ77" s="57">
        <v>0</v>
      </c>
      <c r="AK77" s="57"/>
      <c r="AL77" s="99">
        <f t="shared" si="11"/>
        <v>8</v>
      </c>
      <c r="AM77" s="117">
        <f t="shared" si="12"/>
        <v>0.28000000000000003</v>
      </c>
      <c r="AN77" s="117">
        <f t="shared" si="13"/>
        <v>0</v>
      </c>
      <c r="AO77" s="117">
        <f t="shared" si="14"/>
        <v>0</v>
      </c>
      <c r="AP77" s="64">
        <f t="shared" si="15"/>
        <v>0</v>
      </c>
      <c r="AU77" s="64"/>
    </row>
    <row r="78" spans="1:47" hidden="1" x14ac:dyDescent="0.25">
      <c r="A78" s="60" t="s">
        <v>445</v>
      </c>
      <c r="B78" s="57">
        <v>24</v>
      </c>
      <c r="C78" s="60" t="s">
        <v>470</v>
      </c>
      <c r="D78" s="57">
        <v>133</v>
      </c>
      <c r="E78" s="81">
        <v>452824</v>
      </c>
      <c r="F78" s="81">
        <v>141546</v>
      </c>
      <c r="G78" s="60" t="s">
        <v>482</v>
      </c>
      <c r="H78" s="57" t="s">
        <v>195</v>
      </c>
      <c r="I78" s="57">
        <v>2</v>
      </c>
      <c r="J78" s="57">
        <v>2</v>
      </c>
      <c r="K78" s="57">
        <v>1</v>
      </c>
      <c r="L78" s="57">
        <v>0</v>
      </c>
      <c r="M78" s="57">
        <v>4</v>
      </c>
      <c r="N78" s="57">
        <v>0</v>
      </c>
      <c r="O78" s="57">
        <v>0</v>
      </c>
      <c r="P78" s="57">
        <v>1</v>
      </c>
      <c r="Q78" s="57">
        <v>0</v>
      </c>
      <c r="R78" s="57">
        <v>0</v>
      </c>
      <c r="S78" s="57">
        <v>0</v>
      </c>
      <c r="T78" s="57">
        <v>0</v>
      </c>
      <c r="U78" s="57">
        <v>0</v>
      </c>
      <c r="V78" s="57">
        <v>0</v>
      </c>
      <c r="W78" s="57">
        <v>0</v>
      </c>
      <c r="X78" s="57">
        <v>0</v>
      </c>
      <c r="Y78" s="57">
        <v>0</v>
      </c>
      <c r="Z78" s="57">
        <v>0</v>
      </c>
      <c r="AA78" s="57">
        <v>0</v>
      </c>
      <c r="AB78" s="57">
        <v>0</v>
      </c>
      <c r="AC78" s="57">
        <v>1</v>
      </c>
      <c r="AD78" s="57">
        <v>1</v>
      </c>
      <c r="AE78" s="57">
        <v>1</v>
      </c>
      <c r="AF78" s="57">
        <v>1</v>
      </c>
      <c r="AG78" s="57">
        <v>0</v>
      </c>
      <c r="AH78" s="57">
        <v>1</v>
      </c>
      <c r="AI78" s="57">
        <v>2</v>
      </c>
      <c r="AJ78" s="57">
        <v>0</v>
      </c>
      <c r="AK78" s="60" t="s">
        <v>491</v>
      </c>
      <c r="AL78" s="99">
        <f t="shared" si="11"/>
        <v>9</v>
      </c>
      <c r="AM78" s="117">
        <f t="shared" si="12"/>
        <v>0.16</v>
      </c>
      <c r="AN78" s="117">
        <f t="shared" si="13"/>
        <v>0</v>
      </c>
      <c r="AO78" s="117">
        <f t="shared" si="14"/>
        <v>0</v>
      </c>
      <c r="AP78" s="64">
        <f t="shared" si="15"/>
        <v>0</v>
      </c>
      <c r="AU78" s="64"/>
    </row>
    <row r="79" spans="1:47" hidden="1" x14ac:dyDescent="0.25">
      <c r="A79" s="60" t="s">
        <v>445</v>
      </c>
      <c r="B79" s="57">
        <v>25</v>
      </c>
      <c r="C79" s="60" t="s">
        <v>471</v>
      </c>
      <c r="D79" s="57">
        <v>135</v>
      </c>
      <c r="E79" s="81">
        <v>452838</v>
      </c>
      <c r="F79" s="81">
        <v>141537</v>
      </c>
      <c r="G79" s="60" t="s">
        <v>482</v>
      </c>
      <c r="H79" s="57" t="s">
        <v>195</v>
      </c>
      <c r="I79" s="57">
        <v>3</v>
      </c>
      <c r="J79" s="57">
        <v>2</v>
      </c>
      <c r="K79" s="57">
        <v>2</v>
      </c>
      <c r="L79" s="57">
        <v>2</v>
      </c>
      <c r="M79" s="57">
        <v>4</v>
      </c>
      <c r="N79" s="57">
        <v>0</v>
      </c>
      <c r="O79" s="57">
        <v>0</v>
      </c>
      <c r="P79" s="57">
        <v>1</v>
      </c>
      <c r="Q79" s="57">
        <v>0</v>
      </c>
      <c r="R79" s="57">
        <v>0</v>
      </c>
      <c r="S79" s="57">
        <v>0</v>
      </c>
      <c r="T79" s="57">
        <v>0</v>
      </c>
      <c r="U79" s="57">
        <v>0</v>
      </c>
      <c r="V79" s="57">
        <v>0</v>
      </c>
      <c r="W79" s="57">
        <v>0</v>
      </c>
      <c r="X79" s="57">
        <v>0</v>
      </c>
      <c r="Y79" s="57">
        <v>0</v>
      </c>
      <c r="Z79" s="57">
        <v>0</v>
      </c>
      <c r="AA79" s="57">
        <v>0</v>
      </c>
      <c r="AB79" s="57">
        <v>0</v>
      </c>
      <c r="AC79" s="57">
        <v>1</v>
      </c>
      <c r="AD79" s="57">
        <v>1</v>
      </c>
      <c r="AE79" s="57">
        <v>1</v>
      </c>
      <c r="AF79" s="57">
        <v>1</v>
      </c>
      <c r="AG79" s="57">
        <v>0</v>
      </c>
      <c r="AH79" s="57">
        <v>1</v>
      </c>
      <c r="AI79" s="57">
        <v>2</v>
      </c>
      <c r="AJ79" s="57">
        <v>0</v>
      </c>
      <c r="AK79" s="57"/>
      <c r="AL79" s="99">
        <f t="shared" si="11"/>
        <v>10</v>
      </c>
      <c r="AM79" s="117">
        <f t="shared" si="12"/>
        <v>0.24</v>
      </c>
      <c r="AN79" s="117">
        <f t="shared" si="13"/>
        <v>0</v>
      </c>
      <c r="AO79" s="117">
        <f t="shared" si="14"/>
        <v>0</v>
      </c>
      <c r="AP79" s="64">
        <f t="shared" si="15"/>
        <v>0</v>
      </c>
      <c r="AU79" s="64"/>
    </row>
    <row r="80" spans="1:47" hidden="1" x14ac:dyDescent="0.25">
      <c r="A80" s="60" t="s">
        <v>445</v>
      </c>
      <c r="B80" s="57">
        <v>26</v>
      </c>
      <c r="C80" s="60" t="s">
        <v>472</v>
      </c>
      <c r="D80" s="57">
        <v>134</v>
      </c>
      <c r="E80" s="81">
        <v>452838</v>
      </c>
      <c r="F80" s="81">
        <v>141549</v>
      </c>
      <c r="G80" s="60" t="s">
        <v>131</v>
      </c>
      <c r="H80" s="57" t="s">
        <v>195</v>
      </c>
      <c r="I80" s="57">
        <v>197</v>
      </c>
      <c r="J80" s="57">
        <v>28.7</v>
      </c>
      <c r="K80" s="57">
        <v>12</v>
      </c>
      <c r="L80" s="57">
        <v>1</v>
      </c>
      <c r="M80" s="57">
        <v>1</v>
      </c>
      <c r="N80" s="60" t="s">
        <v>492</v>
      </c>
      <c r="O80" s="57">
        <v>0</v>
      </c>
      <c r="P80" s="57">
        <v>1</v>
      </c>
      <c r="Q80" s="57">
        <v>0</v>
      </c>
      <c r="R80" s="57">
        <v>0</v>
      </c>
      <c r="S80" s="57">
        <v>2</v>
      </c>
      <c r="T80" s="57">
        <v>0</v>
      </c>
      <c r="U80" s="57">
        <v>0</v>
      </c>
      <c r="V80" s="57">
        <v>1</v>
      </c>
      <c r="W80" s="57">
        <v>0</v>
      </c>
      <c r="X80" s="57">
        <v>0</v>
      </c>
      <c r="Y80" s="57">
        <v>0</v>
      </c>
      <c r="Z80" s="57">
        <v>1</v>
      </c>
      <c r="AA80" s="57">
        <v>1</v>
      </c>
      <c r="AB80" s="57">
        <v>0</v>
      </c>
      <c r="AC80" s="57">
        <v>3</v>
      </c>
      <c r="AD80" s="57">
        <v>2</v>
      </c>
      <c r="AE80" s="57">
        <v>1</v>
      </c>
      <c r="AF80" s="57">
        <v>1</v>
      </c>
      <c r="AG80" s="57">
        <v>0</v>
      </c>
      <c r="AH80" s="57">
        <v>1</v>
      </c>
      <c r="AI80" s="60" t="s">
        <v>493</v>
      </c>
      <c r="AJ80" s="57">
        <v>0</v>
      </c>
      <c r="AK80" s="60" t="s">
        <v>494</v>
      </c>
      <c r="AL80" s="99">
        <f t="shared" si="11"/>
        <v>19</v>
      </c>
      <c r="AM80" s="117">
        <f t="shared" si="12"/>
        <v>15.76</v>
      </c>
      <c r="AN80" s="117">
        <f t="shared" si="13"/>
        <v>15.76</v>
      </c>
      <c r="AO80" s="117">
        <f t="shared" si="14"/>
        <v>15.76</v>
      </c>
      <c r="AP80" s="64" t="str">
        <f t="shared" si="15"/>
        <v>CQ-26</v>
      </c>
      <c r="AU80" s="64"/>
    </row>
    <row r="81" spans="1:47" hidden="1" x14ac:dyDescent="0.25">
      <c r="A81" s="60" t="s">
        <v>445</v>
      </c>
      <c r="B81" s="57">
        <v>27</v>
      </c>
      <c r="C81" s="60" t="s">
        <v>473</v>
      </c>
      <c r="D81" s="57">
        <v>136</v>
      </c>
      <c r="E81" s="81">
        <v>452820</v>
      </c>
      <c r="F81" s="81">
        <v>1141650</v>
      </c>
      <c r="G81" s="60" t="s">
        <v>131</v>
      </c>
      <c r="H81" s="60" t="s">
        <v>195</v>
      </c>
      <c r="I81" s="57">
        <v>157.69999999999999</v>
      </c>
      <c r="J81" s="57">
        <v>25.4</v>
      </c>
      <c r="K81" s="57">
        <v>22</v>
      </c>
      <c r="L81" s="57">
        <v>1</v>
      </c>
      <c r="M81" s="57">
        <v>1</v>
      </c>
      <c r="N81" s="60" t="s">
        <v>478</v>
      </c>
      <c r="O81" s="57">
        <v>0</v>
      </c>
      <c r="P81" s="57">
        <v>1</v>
      </c>
      <c r="Q81" s="57">
        <v>0</v>
      </c>
      <c r="R81" s="57">
        <v>1</v>
      </c>
      <c r="S81" s="57">
        <v>1</v>
      </c>
      <c r="T81" s="57">
        <v>0</v>
      </c>
      <c r="U81" s="57">
        <v>1</v>
      </c>
      <c r="V81" s="57">
        <v>1</v>
      </c>
      <c r="W81" s="57">
        <v>0</v>
      </c>
      <c r="X81" s="57">
        <v>0</v>
      </c>
      <c r="Y81" s="57">
        <v>0</v>
      </c>
      <c r="Z81" s="57">
        <v>1</v>
      </c>
      <c r="AA81" s="57">
        <v>1</v>
      </c>
      <c r="AB81" s="57">
        <v>0</v>
      </c>
      <c r="AC81" s="57">
        <v>3</v>
      </c>
      <c r="AD81" s="57">
        <v>1</v>
      </c>
      <c r="AE81" s="57">
        <v>1</v>
      </c>
      <c r="AF81" s="57">
        <v>2</v>
      </c>
      <c r="AG81" s="57">
        <v>0</v>
      </c>
      <c r="AH81" s="57">
        <v>1</v>
      </c>
      <c r="AI81" s="60" t="s">
        <v>179</v>
      </c>
      <c r="AJ81" s="57">
        <v>0</v>
      </c>
      <c r="AK81" s="57"/>
      <c r="AL81" s="99">
        <f t="shared" si="11"/>
        <v>20</v>
      </c>
      <c r="AM81" s="117">
        <f t="shared" si="12"/>
        <v>12.616</v>
      </c>
      <c r="AN81" s="117">
        <f t="shared" si="13"/>
        <v>12.616</v>
      </c>
      <c r="AO81" s="117">
        <f t="shared" si="14"/>
        <v>0</v>
      </c>
      <c r="AP81" s="64">
        <f t="shared" si="15"/>
        <v>0</v>
      </c>
      <c r="AU81" s="64"/>
    </row>
    <row r="82" spans="1:47" hidden="1" x14ac:dyDescent="0.25">
      <c r="A82" s="60" t="s">
        <v>445</v>
      </c>
      <c r="B82" s="57">
        <v>28</v>
      </c>
      <c r="C82" s="60" t="s">
        <v>474</v>
      </c>
      <c r="D82" s="57">
        <v>137</v>
      </c>
      <c r="E82" s="81">
        <v>452808</v>
      </c>
      <c r="F82" s="81">
        <v>1141544</v>
      </c>
      <c r="G82" s="60" t="s">
        <v>482</v>
      </c>
      <c r="H82" s="60" t="s">
        <v>195</v>
      </c>
      <c r="I82" s="57">
        <v>3</v>
      </c>
      <c r="J82" s="57">
        <v>2.5</v>
      </c>
      <c r="K82" s="57">
        <v>3</v>
      </c>
      <c r="L82" s="57">
        <v>0</v>
      </c>
      <c r="M82" s="57">
        <v>4</v>
      </c>
      <c r="N82" s="57">
        <v>0</v>
      </c>
      <c r="O82" s="57">
        <v>0</v>
      </c>
      <c r="P82" s="57">
        <v>1</v>
      </c>
      <c r="Q82" s="57">
        <v>0</v>
      </c>
      <c r="R82" s="57">
        <v>1</v>
      </c>
      <c r="S82" s="57">
        <v>0</v>
      </c>
      <c r="T82" s="57">
        <v>0</v>
      </c>
      <c r="U82" s="57">
        <v>0</v>
      </c>
      <c r="V82" s="57">
        <v>0</v>
      </c>
      <c r="W82" s="57">
        <v>0</v>
      </c>
      <c r="X82" s="57">
        <v>0</v>
      </c>
      <c r="Y82" s="57">
        <v>0</v>
      </c>
      <c r="Z82" s="57">
        <v>0</v>
      </c>
      <c r="AA82" s="57">
        <v>0</v>
      </c>
      <c r="AB82" s="57">
        <v>0</v>
      </c>
      <c r="AC82" s="57">
        <v>1</v>
      </c>
      <c r="AD82" s="57">
        <v>1</v>
      </c>
      <c r="AE82" s="57">
        <v>1</v>
      </c>
      <c r="AF82" s="57">
        <v>1</v>
      </c>
      <c r="AG82" s="57">
        <v>0</v>
      </c>
      <c r="AH82" s="57">
        <v>1</v>
      </c>
      <c r="AI82" s="60" t="s">
        <v>179</v>
      </c>
      <c r="AJ82" s="57">
        <v>0</v>
      </c>
      <c r="AK82" s="60" t="s">
        <v>495</v>
      </c>
      <c r="AL82" s="99">
        <f t="shared" si="11"/>
        <v>10</v>
      </c>
      <c r="AM82" s="117">
        <f t="shared" si="12"/>
        <v>0.24</v>
      </c>
      <c r="AN82" s="117">
        <f t="shared" si="13"/>
        <v>0</v>
      </c>
      <c r="AO82" s="117">
        <f t="shared" si="14"/>
        <v>0</v>
      </c>
      <c r="AP82" s="64">
        <f t="shared" si="15"/>
        <v>0</v>
      </c>
      <c r="AU82" s="64"/>
    </row>
    <row r="83" spans="1:47" hidden="1" x14ac:dyDescent="0.25">
      <c r="A83" s="60" t="s">
        <v>445</v>
      </c>
      <c r="B83" s="57">
        <v>29</v>
      </c>
      <c r="C83" s="60" t="s">
        <v>475</v>
      </c>
      <c r="D83" s="57">
        <v>138</v>
      </c>
      <c r="E83" s="81">
        <v>452791</v>
      </c>
      <c r="F83" s="81">
        <v>1141562</v>
      </c>
      <c r="G83" s="60" t="s">
        <v>131</v>
      </c>
      <c r="H83" s="60" t="s">
        <v>195</v>
      </c>
      <c r="I83" s="57">
        <v>163</v>
      </c>
      <c r="J83" s="57">
        <v>24.6</v>
      </c>
      <c r="K83" s="57">
        <v>30</v>
      </c>
      <c r="L83" s="57">
        <v>1</v>
      </c>
      <c r="M83" s="57">
        <v>1</v>
      </c>
      <c r="N83" s="60" t="s">
        <v>50</v>
      </c>
      <c r="O83" s="57">
        <v>0</v>
      </c>
      <c r="P83" s="57">
        <v>1</v>
      </c>
      <c r="Q83" s="57">
        <v>0</v>
      </c>
      <c r="R83" s="57">
        <v>1</v>
      </c>
      <c r="S83" s="57">
        <v>1</v>
      </c>
      <c r="T83" s="57">
        <v>0</v>
      </c>
      <c r="U83" s="57">
        <v>1</v>
      </c>
      <c r="V83" s="57">
        <v>1</v>
      </c>
      <c r="W83" s="57">
        <v>0</v>
      </c>
      <c r="X83" s="57">
        <v>0</v>
      </c>
      <c r="Y83" s="57">
        <v>1</v>
      </c>
      <c r="Z83" s="57">
        <v>1</v>
      </c>
      <c r="AA83" s="57">
        <v>1</v>
      </c>
      <c r="AB83" s="57">
        <v>0</v>
      </c>
      <c r="AC83" s="57">
        <v>3</v>
      </c>
      <c r="AD83" s="57">
        <v>2</v>
      </c>
      <c r="AE83" s="57">
        <v>1</v>
      </c>
      <c r="AF83" s="57">
        <v>1</v>
      </c>
      <c r="AG83" s="57">
        <v>0</v>
      </c>
      <c r="AH83" s="57">
        <v>1</v>
      </c>
      <c r="AI83" s="60" t="s">
        <v>179</v>
      </c>
      <c r="AJ83" s="57">
        <v>0</v>
      </c>
      <c r="AK83" s="60" t="s">
        <v>496</v>
      </c>
      <c r="AL83" s="99">
        <f t="shared" si="11"/>
        <v>22</v>
      </c>
      <c r="AM83" s="117">
        <f t="shared" si="12"/>
        <v>13.04</v>
      </c>
      <c r="AN83" s="117">
        <f t="shared" si="13"/>
        <v>13.04</v>
      </c>
      <c r="AO83" s="117">
        <f t="shared" si="14"/>
        <v>13.04</v>
      </c>
      <c r="AP83" s="64" t="str">
        <f t="shared" si="15"/>
        <v>CQ-29</v>
      </c>
      <c r="AU83" s="64"/>
    </row>
    <row r="84" spans="1:47" hidden="1" x14ac:dyDescent="0.25">
      <c r="A84" s="60" t="s">
        <v>445</v>
      </c>
      <c r="B84" s="57">
        <v>30</v>
      </c>
      <c r="C84" s="60" t="s">
        <v>476</v>
      </c>
      <c r="D84" s="57">
        <v>139</v>
      </c>
      <c r="E84" s="81">
        <v>452804</v>
      </c>
      <c r="F84" s="81">
        <v>1141563</v>
      </c>
      <c r="G84" s="60" t="s">
        <v>56</v>
      </c>
      <c r="H84" s="60" t="s">
        <v>194</v>
      </c>
      <c r="I84" s="57">
        <v>8</v>
      </c>
      <c r="J84" s="57">
        <v>5</v>
      </c>
      <c r="K84" s="57">
        <v>4</v>
      </c>
      <c r="L84" s="57">
        <v>0</v>
      </c>
      <c r="M84" s="57">
        <v>4</v>
      </c>
      <c r="N84" s="57">
        <v>0</v>
      </c>
      <c r="O84" s="57">
        <v>1</v>
      </c>
      <c r="P84" s="57">
        <v>0</v>
      </c>
      <c r="Q84" s="57">
        <v>0</v>
      </c>
      <c r="R84" s="57">
        <v>0</v>
      </c>
      <c r="S84" s="57">
        <v>0</v>
      </c>
      <c r="T84" s="57">
        <v>0</v>
      </c>
      <c r="U84" s="57">
        <v>0</v>
      </c>
      <c r="V84" s="57">
        <v>0</v>
      </c>
      <c r="W84" s="57">
        <v>0</v>
      </c>
      <c r="X84" s="57">
        <v>0</v>
      </c>
      <c r="Y84" s="57">
        <v>0</v>
      </c>
      <c r="Z84" s="57">
        <v>0</v>
      </c>
      <c r="AA84" s="57">
        <v>0</v>
      </c>
      <c r="AB84" s="57">
        <v>0</v>
      </c>
      <c r="AC84" s="57">
        <v>1</v>
      </c>
      <c r="AD84" s="57">
        <v>1</v>
      </c>
      <c r="AE84" s="57">
        <v>1</v>
      </c>
      <c r="AF84" s="57">
        <v>1</v>
      </c>
      <c r="AG84" s="57">
        <v>0</v>
      </c>
      <c r="AH84" s="57">
        <v>1</v>
      </c>
      <c r="AI84" s="60" t="s">
        <v>179</v>
      </c>
      <c r="AJ84" s="57">
        <v>0</v>
      </c>
      <c r="AK84" s="60" t="s">
        <v>497</v>
      </c>
      <c r="AL84" s="99">
        <f t="shared" si="11"/>
        <v>9</v>
      </c>
      <c r="AM84" s="117">
        <f t="shared" si="12"/>
        <v>0.64</v>
      </c>
      <c r="AN84" s="117">
        <f t="shared" si="13"/>
        <v>0</v>
      </c>
      <c r="AO84" s="117">
        <f t="shared" si="14"/>
        <v>0</v>
      </c>
      <c r="AP84" s="64">
        <f t="shared" si="15"/>
        <v>0</v>
      </c>
      <c r="AU84" s="64"/>
    </row>
    <row r="85" spans="1:47" hidden="1" x14ac:dyDescent="0.25">
      <c r="A85" s="60" t="s">
        <v>445</v>
      </c>
      <c r="B85" s="57">
        <v>31</v>
      </c>
      <c r="C85" s="60" t="s">
        <v>477</v>
      </c>
      <c r="D85" s="57">
        <v>140</v>
      </c>
      <c r="E85" s="81">
        <v>452775</v>
      </c>
      <c r="F85" s="81">
        <v>1141562</v>
      </c>
      <c r="G85" s="60" t="s">
        <v>131</v>
      </c>
      <c r="H85" s="57" t="s">
        <v>195</v>
      </c>
      <c r="I85" s="57">
        <v>52.2</v>
      </c>
      <c r="J85" s="57">
        <v>17.399999999999999</v>
      </c>
      <c r="K85" s="57">
        <v>15</v>
      </c>
      <c r="L85" s="57">
        <v>1</v>
      </c>
      <c r="M85" s="57">
        <v>2</v>
      </c>
      <c r="N85" s="60" t="s">
        <v>478</v>
      </c>
      <c r="O85" s="57">
        <v>0</v>
      </c>
      <c r="P85" s="57">
        <v>1</v>
      </c>
      <c r="Q85" s="57">
        <v>0</v>
      </c>
      <c r="R85" s="57">
        <v>1</v>
      </c>
      <c r="S85" s="57">
        <v>1</v>
      </c>
      <c r="T85" s="57">
        <v>0</v>
      </c>
      <c r="U85" s="57">
        <v>1</v>
      </c>
      <c r="V85" s="57">
        <v>1</v>
      </c>
      <c r="W85" s="57">
        <v>0</v>
      </c>
      <c r="X85" s="57">
        <v>0</v>
      </c>
      <c r="Y85" s="57">
        <v>0</v>
      </c>
      <c r="Z85" s="57">
        <v>1</v>
      </c>
      <c r="AA85" s="57">
        <v>1</v>
      </c>
      <c r="AB85" s="57">
        <v>0</v>
      </c>
      <c r="AC85" s="57">
        <v>2</v>
      </c>
      <c r="AD85" s="57">
        <v>1</v>
      </c>
      <c r="AE85" s="57">
        <v>1</v>
      </c>
      <c r="AF85" s="57">
        <v>1</v>
      </c>
      <c r="AG85" s="57">
        <v>0</v>
      </c>
      <c r="AH85" s="57">
        <v>1</v>
      </c>
      <c r="AI85" s="57">
        <v>2</v>
      </c>
      <c r="AJ85" s="57">
        <v>0</v>
      </c>
      <c r="AK85" s="57"/>
      <c r="AL85" s="99">
        <f>+COUNT(AL55:AL84)</f>
        <v>30</v>
      </c>
      <c r="AM85" s="117">
        <f t="shared" si="12"/>
        <v>4.1760000000000002</v>
      </c>
      <c r="AN85" s="117">
        <f t="shared" si="13"/>
        <v>4.1760000000000002</v>
      </c>
      <c r="AO85" s="117">
        <f t="shared" si="14"/>
        <v>0</v>
      </c>
      <c r="AP85" s="64">
        <f t="shared" si="15"/>
        <v>0</v>
      </c>
      <c r="AU85" s="64"/>
    </row>
    <row r="86" spans="1:47" x14ac:dyDescent="0.25">
      <c r="AU86" s="64"/>
    </row>
    <row r="87" spans="1:47" x14ac:dyDescent="0.25">
      <c r="AU87" s="64"/>
    </row>
    <row r="88" spans="1:47" x14ac:dyDescent="0.25">
      <c r="G88" s="153" t="s">
        <v>500</v>
      </c>
      <c r="H88" s="153"/>
      <c r="I88" s="153"/>
      <c r="AU88" s="64"/>
    </row>
    <row r="89" spans="1:47" x14ac:dyDescent="0.25">
      <c r="G89" s="91" t="s">
        <v>200</v>
      </c>
      <c r="H89" s="91" t="s">
        <v>201</v>
      </c>
      <c r="I89" s="91" t="s">
        <v>202</v>
      </c>
      <c r="AU89" s="64"/>
    </row>
    <row r="90" spans="1:47" x14ac:dyDescent="0.25">
      <c r="G90" s="91" t="str">
        <f>+G43</f>
        <v>Nativas</v>
      </c>
      <c r="H90" s="91">
        <f>+H43</f>
        <v>29</v>
      </c>
      <c r="I90" s="92">
        <f>+H90/(H91+H90)*100</f>
        <v>93.548387096774192</v>
      </c>
      <c r="AU90" s="64"/>
    </row>
    <row r="91" spans="1:47" x14ac:dyDescent="0.25">
      <c r="G91" s="91" t="str">
        <f>+G44</f>
        <v>Exóticas</v>
      </c>
      <c r="H91" s="91">
        <f>+H44</f>
        <v>2</v>
      </c>
      <c r="I91" s="92">
        <f>+(H91/(H91+H90))*100</f>
        <v>6.4516129032258061</v>
      </c>
      <c r="AU91" s="64"/>
    </row>
    <row r="92" spans="1:47" x14ac:dyDescent="0.25">
      <c r="G92" s="91" t="s">
        <v>203</v>
      </c>
      <c r="H92" s="93">
        <v>0</v>
      </c>
      <c r="I92" s="91">
        <v>0</v>
      </c>
      <c r="AU92" s="64"/>
    </row>
    <row r="93" spans="1:47" x14ac:dyDescent="0.25">
      <c r="G93" s="91" t="s">
        <v>204</v>
      </c>
      <c r="H93" s="93">
        <v>31</v>
      </c>
      <c r="I93" s="91">
        <f>+H93/H95*100</f>
        <v>100</v>
      </c>
      <c r="AU93" s="64"/>
    </row>
    <row r="94" spans="1:47" x14ac:dyDescent="0.25">
      <c r="G94" s="91" t="s">
        <v>205</v>
      </c>
      <c r="H94" s="93">
        <v>0</v>
      </c>
      <c r="I94" s="91">
        <f>+H94/H95*100</f>
        <v>0</v>
      </c>
      <c r="AU94" s="64"/>
    </row>
    <row r="95" spans="1:47" x14ac:dyDescent="0.25">
      <c r="G95" s="91" t="s">
        <v>206</v>
      </c>
      <c r="H95" s="93">
        <f>+H90+H91</f>
        <v>31</v>
      </c>
      <c r="I95" s="91">
        <v>100</v>
      </c>
      <c r="AU95" s="64"/>
    </row>
    <row r="96" spans="1:47" x14ac:dyDescent="0.25">
      <c r="AU96" s="64"/>
    </row>
    <row r="97" spans="7:47" x14ac:dyDescent="0.25">
      <c r="AU97" s="64"/>
    </row>
    <row r="98" spans="7:47" x14ac:dyDescent="0.25">
      <c r="AU98" s="64"/>
    </row>
    <row r="99" spans="7:47" x14ac:dyDescent="0.25">
      <c r="G99" s="94"/>
      <c r="H99" s="94" t="s">
        <v>217</v>
      </c>
      <c r="I99" s="94" t="s">
        <v>218</v>
      </c>
      <c r="J99" s="94" t="s">
        <v>219</v>
      </c>
      <c r="K99" s="94" t="s">
        <v>221</v>
      </c>
      <c r="AU99" s="64"/>
    </row>
    <row r="100" spans="7:47" x14ac:dyDescent="0.25">
      <c r="G100" s="94" t="s">
        <v>215</v>
      </c>
      <c r="H100" s="94">
        <v>0</v>
      </c>
      <c r="I100" s="94">
        <v>0</v>
      </c>
      <c r="J100" s="94">
        <v>0</v>
      </c>
      <c r="K100" s="94">
        <f>SUM(H100:J100)</f>
        <v>0</v>
      </c>
      <c r="AU100" s="64"/>
    </row>
    <row r="101" spans="7:47" x14ac:dyDescent="0.25">
      <c r="G101" s="94" t="s">
        <v>216</v>
      </c>
      <c r="H101" s="94">
        <f>COUNTIFS(AL55:AL85,"&gt;=21")</f>
        <v>3</v>
      </c>
      <c r="I101" s="94">
        <f>COUNTIFS(AL55:AL85,"&gt;=11",AL55:AL85,"&lt;=20")</f>
        <v>9</v>
      </c>
      <c r="J101" s="94">
        <f>COUNTIFS(AL55:AL85,"&lt;=10")</f>
        <v>19</v>
      </c>
      <c r="K101" s="94">
        <f>SUM(H101:J101)</f>
        <v>31</v>
      </c>
      <c r="AU101" s="64"/>
    </row>
    <row r="102" spans="7:47" x14ac:dyDescent="0.25">
      <c r="G102" s="94" t="s">
        <v>220</v>
      </c>
      <c r="H102" s="94">
        <v>0</v>
      </c>
      <c r="I102" s="94">
        <v>0</v>
      </c>
      <c r="J102" s="94">
        <v>0</v>
      </c>
      <c r="K102" s="94">
        <f>SUM(H102:J102)</f>
        <v>0</v>
      </c>
      <c r="AU102" s="64"/>
    </row>
    <row r="103" spans="7:47" x14ac:dyDescent="0.25">
      <c r="G103" s="94" t="s">
        <v>198</v>
      </c>
      <c r="H103" s="97"/>
      <c r="I103" s="97"/>
      <c r="J103" s="97"/>
      <c r="K103" s="94">
        <f>SUM(K100:K102)</f>
        <v>31</v>
      </c>
    </row>
    <row r="107" spans="7:47" x14ac:dyDescent="0.25">
      <c r="G107" s="95" t="s">
        <v>269</v>
      </c>
      <c r="H107" s="95" t="s">
        <v>198</v>
      </c>
    </row>
    <row r="108" spans="7:47" x14ac:dyDescent="0.25">
      <c r="G108" s="96" t="s">
        <v>268</v>
      </c>
      <c r="H108" s="96">
        <f>COUNTIFS(AQ10:AQ40,"personal municipal capacitado")</f>
        <v>20</v>
      </c>
    </row>
    <row r="109" spans="7:47" x14ac:dyDescent="0.25">
      <c r="G109" s="96" t="s">
        <v>267</v>
      </c>
      <c r="H109" s="96">
        <f>COUNTIFS(AQ10:AQ40,"Contratación externa")</f>
        <v>11</v>
      </c>
    </row>
    <row r="110" spans="7:47" x14ac:dyDescent="0.25">
      <c r="G110" s="96"/>
      <c r="H110" s="96">
        <f>SUM(H108:H109)</f>
        <v>31</v>
      </c>
    </row>
  </sheetData>
  <sortState ref="A55:AL85">
    <sortCondition ref="AJ55:AJ85"/>
  </sortState>
  <mergeCells count="55">
    <mergeCell ref="AR8:AV8"/>
    <mergeCell ref="Y8:AA8"/>
    <mergeCell ref="AM7:AO7"/>
    <mergeCell ref="G88:I88"/>
    <mergeCell ref="AL5:AL7"/>
    <mergeCell ref="AI5:AJ7"/>
    <mergeCell ref="AK5:AK7"/>
    <mergeCell ref="N5:N7"/>
    <mergeCell ref="O5:Y7"/>
    <mergeCell ref="AB5:AB7"/>
    <mergeCell ref="AC5:AF7"/>
    <mergeCell ref="AG5:AG7"/>
    <mergeCell ref="AH5:AH7"/>
    <mergeCell ref="P8:R8"/>
    <mergeCell ref="S8:U8"/>
    <mergeCell ref="V8:X8"/>
    <mergeCell ref="G50:G53"/>
    <mergeCell ref="H50:H53"/>
    <mergeCell ref="I50:M52"/>
    <mergeCell ref="A5:A8"/>
    <mergeCell ref="B5:B8"/>
    <mergeCell ref="E5:E8"/>
    <mergeCell ref="F5:F8"/>
    <mergeCell ref="G5:G8"/>
    <mergeCell ref="C5:C8"/>
    <mergeCell ref="A50:A53"/>
    <mergeCell ref="B50:B53"/>
    <mergeCell ref="C50:C53"/>
    <mergeCell ref="E50:E53"/>
    <mergeCell ref="F50:F53"/>
    <mergeCell ref="D5:D8"/>
    <mergeCell ref="B1:I1"/>
    <mergeCell ref="K1:N1"/>
    <mergeCell ref="O1:P1"/>
    <mergeCell ref="B2:I2"/>
    <mergeCell ref="K2:N2"/>
    <mergeCell ref="O2:P2"/>
    <mergeCell ref="B3:I3"/>
    <mergeCell ref="K3:L3"/>
    <mergeCell ref="M3:N3"/>
    <mergeCell ref="B4:I4"/>
    <mergeCell ref="I5:M7"/>
    <mergeCell ref="H5:H8"/>
    <mergeCell ref="N50:N52"/>
    <mergeCell ref="O50:Y52"/>
    <mergeCell ref="AK50:AK52"/>
    <mergeCell ref="AL50:AL52"/>
    <mergeCell ref="P53:R53"/>
    <mergeCell ref="S53:U53"/>
    <mergeCell ref="V53:X53"/>
    <mergeCell ref="AB50:AB52"/>
    <mergeCell ref="AC50:AF52"/>
    <mergeCell ref="AG50:AG52"/>
    <mergeCell ref="AH50:AH52"/>
    <mergeCell ref="AI50:AJ52"/>
  </mergeCells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86"/>
  <sheetViews>
    <sheetView zoomScaleNormal="100" workbookViewId="0">
      <selection activeCell="A29" sqref="A29:D30"/>
    </sheetView>
  </sheetViews>
  <sheetFormatPr baseColWidth="10" defaultRowHeight="15" x14ac:dyDescent="0.25"/>
  <cols>
    <col min="1" max="1" width="23.140625" customWidth="1"/>
    <col min="2" max="2" width="17.85546875" customWidth="1"/>
    <col min="3" max="3" width="15.42578125" bestFit="1" customWidth="1"/>
    <col min="4" max="4" width="17.28515625" customWidth="1"/>
    <col min="5" max="5" width="12" customWidth="1"/>
    <col min="6" max="6" width="15" customWidth="1"/>
    <col min="7" max="7" width="13.85546875" customWidth="1"/>
    <col min="8" max="8" width="17.85546875" bestFit="1" customWidth="1"/>
    <col min="9" max="9" width="12" customWidth="1"/>
    <col min="11" max="11" width="15.42578125" customWidth="1"/>
    <col min="12" max="12" width="14" customWidth="1"/>
    <col min="13" max="13" width="14.140625" bestFit="1" customWidth="1"/>
  </cols>
  <sheetData>
    <row r="1" spans="1:13" x14ac:dyDescent="0.25">
      <c r="A1" s="32" t="s">
        <v>250</v>
      </c>
      <c r="B1" s="33" t="s">
        <v>251</v>
      </c>
      <c r="C1" s="33" t="s">
        <v>252</v>
      </c>
      <c r="D1" s="33" t="s">
        <v>253</v>
      </c>
      <c r="E1" s="33" t="s">
        <v>254</v>
      </c>
      <c r="F1" s="33" t="s">
        <v>255</v>
      </c>
      <c r="G1" s="33" t="s">
        <v>256</v>
      </c>
      <c r="H1" s="33" t="s">
        <v>257</v>
      </c>
      <c r="I1" s="34" t="s">
        <v>258</v>
      </c>
    </row>
    <row r="2" spans="1:13" x14ac:dyDescent="0.25">
      <c r="A2" s="35" t="s">
        <v>499</v>
      </c>
      <c r="B2" s="36"/>
      <c r="C2" s="36"/>
      <c r="D2" s="36"/>
      <c r="E2" s="36"/>
      <c r="F2" s="36"/>
      <c r="G2" s="36"/>
      <c r="H2" s="36"/>
      <c r="I2" s="37"/>
    </row>
    <row r="3" spans="1:13" x14ac:dyDescent="0.25">
      <c r="A3" s="35" t="s">
        <v>207</v>
      </c>
      <c r="B3" s="36" t="s">
        <v>208</v>
      </c>
      <c r="C3" s="36" t="s">
        <v>272</v>
      </c>
      <c r="D3" s="36" t="s">
        <v>209</v>
      </c>
      <c r="E3" s="36" t="s">
        <v>210</v>
      </c>
      <c r="F3" s="36" t="s">
        <v>212</v>
      </c>
      <c r="G3" s="36" t="s">
        <v>213</v>
      </c>
      <c r="H3" s="36" t="s">
        <v>214</v>
      </c>
      <c r="I3" s="37" t="s">
        <v>198</v>
      </c>
    </row>
    <row r="4" spans="1:13" x14ac:dyDescent="0.25">
      <c r="A4" s="35" t="s">
        <v>498</v>
      </c>
      <c r="B4" s="36">
        <f>+'Parque Ciudad Quesada'!H90</f>
        <v>29</v>
      </c>
      <c r="C4" s="36">
        <f>+'Parque Ciudad Quesada'!H91</f>
        <v>2</v>
      </c>
      <c r="D4" s="36">
        <f>+C4+B4</f>
        <v>31</v>
      </c>
      <c r="E4" s="46">
        <f>+D4/D5*100</f>
        <v>100</v>
      </c>
      <c r="F4" s="36">
        <f>+'Parque Ciudad Quesada'!H92</f>
        <v>0</v>
      </c>
      <c r="G4" s="36">
        <f>+'Parque Ciudad Quesada'!H93</f>
        <v>31</v>
      </c>
      <c r="H4" s="36">
        <f>+'Parque Ciudad Quesada'!H94</f>
        <v>0</v>
      </c>
      <c r="I4" s="37">
        <f>+H4+G4+F4</f>
        <v>31</v>
      </c>
    </row>
    <row r="5" spans="1:13" x14ac:dyDescent="0.25">
      <c r="A5" s="38" t="s">
        <v>211</v>
      </c>
      <c r="B5" s="39">
        <f t="shared" ref="B5:I5" si="0">SUM(B4:B4)</f>
        <v>29</v>
      </c>
      <c r="C5" s="39">
        <f t="shared" si="0"/>
        <v>2</v>
      </c>
      <c r="D5" s="39">
        <f t="shared" si="0"/>
        <v>31</v>
      </c>
      <c r="E5" s="39">
        <f t="shared" si="0"/>
        <v>100</v>
      </c>
      <c r="F5" s="39">
        <f t="shared" si="0"/>
        <v>0</v>
      </c>
      <c r="G5" s="39">
        <f t="shared" si="0"/>
        <v>31</v>
      </c>
      <c r="H5" s="39">
        <f t="shared" si="0"/>
        <v>0</v>
      </c>
      <c r="I5" s="40">
        <f t="shared" si="0"/>
        <v>31</v>
      </c>
    </row>
    <row r="6" spans="1:13" x14ac:dyDescent="0.25">
      <c r="A6" s="11"/>
      <c r="B6" s="11"/>
      <c r="C6" s="11"/>
      <c r="D6" s="11"/>
      <c r="E6" s="12"/>
      <c r="F6" s="13"/>
      <c r="G6" s="13"/>
      <c r="H6" s="13"/>
      <c r="I6" s="13"/>
    </row>
    <row r="7" spans="1:13" x14ac:dyDescent="0.25">
      <c r="A7" s="11"/>
      <c r="B7" s="11"/>
      <c r="C7" s="11"/>
      <c r="D7" s="11"/>
      <c r="E7" s="12"/>
      <c r="F7" s="13"/>
      <c r="G7" s="13"/>
      <c r="H7" s="13"/>
      <c r="I7" s="13"/>
    </row>
    <row r="8" spans="1:13" x14ac:dyDescent="0.25">
      <c r="A8" s="11"/>
      <c r="B8" s="11"/>
      <c r="C8" s="11"/>
      <c r="D8" s="11"/>
      <c r="E8" s="12"/>
      <c r="F8" s="13"/>
      <c r="G8" s="13"/>
      <c r="H8" s="13"/>
      <c r="I8" s="13"/>
    </row>
    <row r="9" spans="1:13" x14ac:dyDescent="0.25">
      <c r="A9" s="11"/>
      <c r="B9" s="11"/>
      <c r="C9" s="11"/>
      <c r="D9" s="11"/>
      <c r="E9" s="12"/>
      <c r="F9" s="13"/>
      <c r="G9" s="13"/>
      <c r="H9" s="13"/>
      <c r="I9" s="13"/>
    </row>
    <row r="12" spans="1:13" ht="30" customHeight="1" x14ac:dyDescent="0.25">
      <c r="A12" s="41"/>
      <c r="B12" s="163" t="s">
        <v>262</v>
      </c>
      <c r="C12" s="164"/>
      <c r="D12" s="165"/>
      <c r="E12" s="166" t="s">
        <v>263</v>
      </c>
      <c r="F12" s="167"/>
      <c r="G12" s="168"/>
      <c r="H12" s="169" t="s">
        <v>264</v>
      </c>
      <c r="I12" s="170"/>
      <c r="J12" s="171"/>
      <c r="K12" s="172" t="s">
        <v>265</v>
      </c>
      <c r="L12" s="173"/>
      <c r="M12" s="19" t="s">
        <v>270</v>
      </c>
    </row>
    <row r="13" spans="1:13" ht="45" x14ac:dyDescent="0.25">
      <c r="A13" s="41" t="str">
        <f>+A3</f>
        <v>PARQUE</v>
      </c>
      <c r="B13" s="20" t="s">
        <v>259</v>
      </c>
      <c r="C13" s="20" t="s">
        <v>260</v>
      </c>
      <c r="D13" s="20" t="s">
        <v>261</v>
      </c>
      <c r="E13" s="21" t="s">
        <v>259</v>
      </c>
      <c r="F13" s="21" t="s">
        <v>260</v>
      </c>
      <c r="G13" s="21" t="s">
        <v>261</v>
      </c>
      <c r="H13" s="22" t="s">
        <v>259</v>
      </c>
      <c r="I13" s="22" t="s">
        <v>260</v>
      </c>
      <c r="J13" s="22" t="s">
        <v>261</v>
      </c>
      <c r="K13" s="23" t="s">
        <v>266</v>
      </c>
      <c r="L13" s="23" t="s">
        <v>267</v>
      </c>
      <c r="M13" s="19" t="s">
        <v>271</v>
      </c>
    </row>
    <row r="14" spans="1:13" x14ac:dyDescent="0.25">
      <c r="A14" s="42" t="str">
        <f>+A4</f>
        <v>Ciudad Quesada</v>
      </c>
      <c r="B14" s="24">
        <f>+'Parque Ciudad Quesada'!H100</f>
        <v>0</v>
      </c>
      <c r="C14" s="24">
        <f>+'Parque Ciudad Quesada'!I100</f>
        <v>0</v>
      </c>
      <c r="D14" s="24">
        <f>+'Parque Ciudad Quesada'!J100</f>
        <v>0</v>
      </c>
      <c r="E14" s="25">
        <f>+'Parque Ciudad Quesada'!H101</f>
        <v>3</v>
      </c>
      <c r="F14" s="25">
        <f>+'Parque Ciudad Quesada'!I101</f>
        <v>9</v>
      </c>
      <c r="G14" s="25">
        <f>+'Parque Ciudad Quesada'!J101</f>
        <v>19</v>
      </c>
      <c r="H14" s="26">
        <f>+'Parque Ciudad Quesada'!H102</f>
        <v>0</v>
      </c>
      <c r="I14" s="26">
        <f>+'Parque Ciudad Quesada'!I102</f>
        <v>0</v>
      </c>
      <c r="J14" s="26">
        <f>+'Parque Ciudad Quesada'!J102</f>
        <v>0</v>
      </c>
      <c r="K14" s="27">
        <f>+'Parque Ciudad Quesada'!H108</f>
        <v>20</v>
      </c>
      <c r="L14" s="27">
        <f>+'Parque Ciudad Quesada'!H109</f>
        <v>11</v>
      </c>
      <c r="M14" s="28">
        <f>+L14+K14</f>
        <v>31</v>
      </c>
    </row>
    <row r="15" spans="1:13" x14ac:dyDescent="0.25">
      <c r="A15" s="41" t="str">
        <f>+A5</f>
        <v>Totales</v>
      </c>
      <c r="B15" s="29">
        <f t="shared" ref="B15:M15" si="1">SUM(B14:B14)</f>
        <v>0</v>
      </c>
      <c r="C15" s="29">
        <f t="shared" si="1"/>
        <v>0</v>
      </c>
      <c r="D15" s="29">
        <f t="shared" si="1"/>
        <v>0</v>
      </c>
      <c r="E15" s="29">
        <f t="shared" si="1"/>
        <v>3</v>
      </c>
      <c r="F15" s="29">
        <f t="shared" si="1"/>
        <v>9</v>
      </c>
      <c r="G15" s="29">
        <f t="shared" si="1"/>
        <v>19</v>
      </c>
      <c r="H15" s="29">
        <f t="shared" si="1"/>
        <v>0</v>
      </c>
      <c r="I15" s="29">
        <f t="shared" si="1"/>
        <v>0</v>
      </c>
      <c r="J15" s="29">
        <f t="shared" si="1"/>
        <v>0</v>
      </c>
      <c r="K15" s="29">
        <f t="shared" si="1"/>
        <v>20</v>
      </c>
      <c r="L15" s="29">
        <f t="shared" si="1"/>
        <v>11</v>
      </c>
      <c r="M15" s="29">
        <f t="shared" si="1"/>
        <v>31</v>
      </c>
    </row>
    <row r="19" spans="1:12" ht="45" x14ac:dyDescent="0.25">
      <c r="K19" s="23" t="s">
        <v>266</v>
      </c>
      <c r="L19" s="23" t="s">
        <v>267</v>
      </c>
    </row>
    <row r="20" spans="1:12" x14ac:dyDescent="0.25">
      <c r="K20" s="29">
        <f>+K15</f>
        <v>20</v>
      </c>
      <c r="L20" s="29">
        <f>+L15</f>
        <v>11</v>
      </c>
    </row>
    <row r="21" spans="1:12" x14ac:dyDescent="0.25">
      <c r="A21" s="174" t="s">
        <v>518</v>
      </c>
      <c r="B21" s="174"/>
      <c r="C21" s="174"/>
    </row>
    <row r="22" spans="1:12" x14ac:dyDescent="0.25">
      <c r="A22" s="15" t="s">
        <v>289</v>
      </c>
      <c r="B22" s="15" t="s">
        <v>290</v>
      </c>
      <c r="C22" s="15" t="s">
        <v>517</v>
      </c>
    </row>
    <row r="23" spans="1:12" x14ac:dyDescent="0.25">
      <c r="A23" s="16" t="s">
        <v>287</v>
      </c>
      <c r="B23" s="16">
        <f>COUNTIFS('Nombres científicos'!E746:E752,"nativo")</f>
        <v>5</v>
      </c>
      <c r="C23" s="100">
        <f>+B23/$B$25*100</f>
        <v>71.428571428571431</v>
      </c>
    </row>
    <row r="24" spans="1:12" x14ac:dyDescent="0.25">
      <c r="A24" s="16" t="s">
        <v>288</v>
      </c>
      <c r="B24" s="16">
        <f>COUNTIFS('Nombres científicos'!E746:E752,"exótico")</f>
        <v>2</v>
      </c>
      <c r="C24" s="101">
        <f>+B24/$B$25*100</f>
        <v>28.571428571428569</v>
      </c>
    </row>
    <row r="25" spans="1:12" x14ac:dyDescent="0.25">
      <c r="A25" s="16" t="s">
        <v>199</v>
      </c>
      <c r="B25" s="16">
        <f>SUM(B23:B24)</f>
        <v>7</v>
      </c>
      <c r="C25" s="101">
        <f>+B25/$B$25*100</f>
        <v>100</v>
      </c>
    </row>
    <row r="28" spans="1:12" x14ac:dyDescent="0.25">
      <c r="A28" s="30" t="s">
        <v>293</v>
      </c>
      <c r="B28" s="30"/>
      <c r="C28" s="30"/>
      <c r="D28" s="30"/>
    </row>
    <row r="29" spans="1:12" x14ac:dyDescent="0.25">
      <c r="A29" s="44" t="s">
        <v>294</v>
      </c>
      <c r="B29" s="44" t="s">
        <v>295</v>
      </c>
      <c r="C29" s="44" t="s">
        <v>291</v>
      </c>
      <c r="D29" s="44" t="s">
        <v>199</v>
      </c>
    </row>
    <row r="30" spans="1:12" x14ac:dyDescent="0.25">
      <c r="A30" s="45" t="str">
        <f>+A14</f>
        <v>Ciudad Quesada</v>
      </c>
      <c r="B30" s="45">
        <f>+'Parque Ciudad Quesada'!O42</f>
        <v>16</v>
      </c>
      <c r="C30" s="45">
        <f>+'Parque Ciudad Quesada'!O43</f>
        <v>15</v>
      </c>
      <c r="D30" s="45">
        <f>SUM(B30:C30)</f>
        <v>31</v>
      </c>
    </row>
    <row r="31" spans="1:12" x14ac:dyDescent="0.25">
      <c r="A31" s="45" t="str">
        <f>+A15</f>
        <v>Totales</v>
      </c>
      <c r="B31" s="45">
        <f>SUM(B30:B30)</f>
        <v>16</v>
      </c>
      <c r="C31" s="45">
        <f>SUM(C30:C30)</f>
        <v>15</v>
      </c>
      <c r="D31" s="45">
        <f>SUM(D30:D30)</f>
        <v>31</v>
      </c>
    </row>
    <row r="32" spans="1:12" x14ac:dyDescent="0.25">
      <c r="A32" s="7"/>
      <c r="B32" s="7"/>
      <c r="C32" s="7"/>
      <c r="D32" s="7"/>
    </row>
    <row r="33" spans="1:14" x14ac:dyDescent="0.25">
      <c r="A33" s="7"/>
      <c r="B33" s="7"/>
      <c r="C33" s="7"/>
      <c r="D33" s="7"/>
    </row>
    <row r="34" spans="1:14" x14ac:dyDescent="0.25">
      <c r="A34" s="7" t="s">
        <v>190</v>
      </c>
    </row>
    <row r="35" spans="1:14" ht="30" customHeight="1" x14ac:dyDescent="0.25">
      <c r="A35" s="43" t="s">
        <v>294</v>
      </c>
      <c r="B35" s="162" t="s">
        <v>19</v>
      </c>
      <c r="C35" s="162"/>
      <c r="D35" s="162"/>
      <c r="E35" s="162" t="s">
        <v>20</v>
      </c>
      <c r="F35" s="162"/>
      <c r="G35" s="162"/>
      <c r="H35" s="162" t="s">
        <v>21</v>
      </c>
      <c r="I35" s="162"/>
      <c r="J35" s="162"/>
      <c r="K35" s="162" t="s">
        <v>9</v>
      </c>
      <c r="L35" s="162"/>
      <c r="M35" s="162"/>
      <c r="N35" s="162"/>
    </row>
    <row r="36" spans="1:14" x14ac:dyDescent="0.25">
      <c r="A36" s="18"/>
      <c r="B36" s="31" t="s">
        <v>188</v>
      </c>
      <c r="C36" s="31" t="s">
        <v>187</v>
      </c>
      <c r="D36" s="31" t="s">
        <v>189</v>
      </c>
      <c r="E36" s="31" t="s">
        <v>188</v>
      </c>
      <c r="F36" s="31" t="s">
        <v>187</v>
      </c>
      <c r="G36" s="31" t="s">
        <v>189</v>
      </c>
      <c r="H36" s="31" t="s">
        <v>188</v>
      </c>
      <c r="I36" s="31" t="s">
        <v>187</v>
      </c>
      <c r="J36" s="31" t="s">
        <v>189</v>
      </c>
      <c r="K36" s="31" t="s">
        <v>24</v>
      </c>
      <c r="L36" s="31" t="s">
        <v>25</v>
      </c>
      <c r="M36" s="31" t="s">
        <v>26</v>
      </c>
      <c r="N36" s="31" t="s">
        <v>27</v>
      </c>
    </row>
    <row r="37" spans="1:14" x14ac:dyDescent="0.25">
      <c r="A37" s="18" t="str">
        <f>+A30</f>
        <v>Ciudad Quesada</v>
      </c>
      <c r="B37" s="31">
        <f>+'Parque Ciudad Quesada'!P41</f>
        <v>12</v>
      </c>
      <c r="C37" s="31">
        <f>+'Parque Ciudad Quesada'!Q41</f>
        <v>1</v>
      </c>
      <c r="D37" s="31">
        <f>+'Parque Ciudad Quesada'!R41</f>
        <v>10</v>
      </c>
      <c r="E37" s="31">
        <f>+'Parque Ciudad Quesada'!S41</f>
        <v>9</v>
      </c>
      <c r="F37" s="31">
        <f>+'Parque Ciudad Quesada'!T41</f>
        <v>0</v>
      </c>
      <c r="G37" s="31">
        <f>+'Parque Ciudad Quesada'!U41</f>
        <v>9</v>
      </c>
      <c r="H37" s="31">
        <f>+'Parque Ciudad Quesada'!V41</f>
        <v>11</v>
      </c>
      <c r="I37" s="31">
        <f>+'Parque Ciudad Quesada'!W41</f>
        <v>0</v>
      </c>
      <c r="J37" s="31">
        <f>+'Parque Ciudad Quesada'!X41</f>
        <v>1</v>
      </c>
      <c r="K37" s="31">
        <f>+'Parque Ciudad Quesada'!AC41</f>
        <v>10</v>
      </c>
      <c r="L37" s="31">
        <f>+'Parque Ciudad Quesada'!AD41</f>
        <v>5</v>
      </c>
      <c r="M37" s="31">
        <f>+'Parque Ciudad Quesada'!AE41</f>
        <v>0</v>
      </c>
      <c r="N37" s="31">
        <f>+'Parque Ciudad Quesada'!AF41</f>
        <v>2</v>
      </c>
    </row>
    <row r="38" spans="1:14" x14ac:dyDescent="0.25">
      <c r="A38" s="18" t="str">
        <f>+A31</f>
        <v>Totales</v>
      </c>
      <c r="B38" s="31">
        <f t="shared" ref="B38:N38" si="2">SUM(B37:B37)</f>
        <v>12</v>
      </c>
      <c r="C38" s="31">
        <f t="shared" si="2"/>
        <v>1</v>
      </c>
      <c r="D38" s="31">
        <f t="shared" si="2"/>
        <v>10</v>
      </c>
      <c r="E38" s="31">
        <f t="shared" si="2"/>
        <v>9</v>
      </c>
      <c r="F38" s="31">
        <f t="shared" si="2"/>
        <v>0</v>
      </c>
      <c r="G38" s="31">
        <f t="shared" si="2"/>
        <v>9</v>
      </c>
      <c r="H38" s="31">
        <f t="shared" si="2"/>
        <v>11</v>
      </c>
      <c r="I38" s="31">
        <f t="shared" si="2"/>
        <v>0</v>
      </c>
      <c r="J38" s="31">
        <f t="shared" si="2"/>
        <v>1</v>
      </c>
      <c r="K38" s="31">
        <f t="shared" si="2"/>
        <v>10</v>
      </c>
      <c r="L38" s="31">
        <f t="shared" si="2"/>
        <v>5</v>
      </c>
      <c r="M38" s="31">
        <f t="shared" si="2"/>
        <v>0</v>
      </c>
      <c r="N38" s="31">
        <f t="shared" si="2"/>
        <v>2</v>
      </c>
    </row>
    <row r="39" spans="1:14" x14ac:dyDescent="0.25">
      <c r="A39" s="7" t="s">
        <v>190</v>
      </c>
    </row>
    <row r="40" spans="1:14" x14ac:dyDescent="0.25">
      <c r="A40" s="7" t="s">
        <v>190</v>
      </c>
    </row>
    <row r="54" spans="1:3" hidden="1" x14ac:dyDescent="0.25">
      <c r="A54" s="47" t="s">
        <v>229</v>
      </c>
      <c r="B54" s="14" t="s">
        <v>230</v>
      </c>
      <c r="C54" s="14" t="s">
        <v>231</v>
      </c>
    </row>
    <row r="55" spans="1:3" hidden="1" x14ac:dyDescent="0.25">
      <c r="A55" s="47"/>
      <c r="B55" s="14"/>
      <c r="C55" s="14"/>
    </row>
    <row r="56" spans="1:3" hidden="1" x14ac:dyDescent="0.25">
      <c r="A56" s="47" t="s">
        <v>232</v>
      </c>
      <c r="B56" s="14" t="s">
        <v>233</v>
      </c>
      <c r="C56" s="14">
        <v>17170</v>
      </c>
    </row>
    <row r="57" spans="1:3" hidden="1" x14ac:dyDescent="0.25">
      <c r="A57" s="47" t="s">
        <v>234</v>
      </c>
      <c r="B57" s="14" t="s">
        <v>235</v>
      </c>
      <c r="C57" s="14">
        <v>1417</v>
      </c>
    </row>
    <row r="58" spans="1:3" hidden="1" x14ac:dyDescent="0.25">
      <c r="A58" s="47" t="s">
        <v>236</v>
      </c>
      <c r="B58" s="14" t="s">
        <v>237</v>
      </c>
      <c r="C58" s="14">
        <v>1849</v>
      </c>
    </row>
    <row r="59" spans="1:3" hidden="1" x14ac:dyDescent="0.25">
      <c r="A59" s="47" t="s">
        <v>238</v>
      </c>
      <c r="B59" s="14" t="s">
        <v>239</v>
      </c>
      <c r="C59" s="14">
        <v>9352</v>
      </c>
    </row>
    <row r="60" spans="1:3" hidden="1" x14ac:dyDescent="0.25">
      <c r="A60" s="47" t="s">
        <v>240</v>
      </c>
      <c r="B60" s="14" t="s">
        <v>235</v>
      </c>
      <c r="C60" s="14">
        <v>5621</v>
      </c>
    </row>
    <row r="61" spans="1:3" hidden="1" x14ac:dyDescent="0.25">
      <c r="A61" s="47" t="s">
        <v>241</v>
      </c>
      <c r="B61" s="14" t="s">
        <v>233</v>
      </c>
      <c r="C61" s="14">
        <v>6882</v>
      </c>
    </row>
    <row r="62" spans="1:3" hidden="1" x14ac:dyDescent="0.25">
      <c r="A62" s="47" t="s">
        <v>242</v>
      </c>
      <c r="B62" s="14" t="s">
        <v>233</v>
      </c>
      <c r="C62" s="14">
        <v>10988</v>
      </c>
    </row>
    <row r="63" spans="1:3" hidden="1" x14ac:dyDescent="0.25">
      <c r="A63" s="47" t="s">
        <v>243</v>
      </c>
      <c r="B63" s="14" t="s">
        <v>237</v>
      </c>
      <c r="C63" s="14">
        <v>4424</v>
      </c>
    </row>
    <row r="64" spans="1:3" hidden="1" x14ac:dyDescent="0.25">
      <c r="A64" s="47" t="s">
        <v>244</v>
      </c>
      <c r="B64" s="14" t="s">
        <v>235</v>
      </c>
      <c r="C64" s="14">
        <v>3921</v>
      </c>
    </row>
    <row r="65" spans="1:14" hidden="1" x14ac:dyDescent="0.25">
      <c r="A65" s="47" t="s">
        <v>245</v>
      </c>
      <c r="B65" s="14" t="s">
        <v>239</v>
      </c>
      <c r="C65" s="14">
        <v>1023</v>
      </c>
    </row>
    <row r="66" spans="1:14" hidden="1" x14ac:dyDescent="0.25">
      <c r="A66" s="47" t="s">
        <v>246</v>
      </c>
      <c r="B66" s="14" t="s">
        <v>247</v>
      </c>
      <c r="C66" s="14">
        <v>1063</v>
      </c>
    </row>
    <row r="67" spans="1:14" hidden="1" x14ac:dyDescent="0.25">
      <c r="A67" s="47" t="s">
        <v>248</v>
      </c>
      <c r="B67" s="14" t="s">
        <v>237</v>
      </c>
      <c r="C67" s="14">
        <v>660</v>
      </c>
    </row>
    <row r="68" spans="1:14" hidden="1" x14ac:dyDescent="0.25">
      <c r="A68" s="47" t="s">
        <v>249</v>
      </c>
      <c r="B68" s="14" t="s">
        <v>235</v>
      </c>
      <c r="C68" s="14">
        <v>473</v>
      </c>
    </row>
    <row r="72" spans="1:14" x14ac:dyDescent="0.25">
      <c r="G72" s="52"/>
      <c r="H72" s="7"/>
    </row>
    <row r="73" spans="1:14" x14ac:dyDescent="0.25">
      <c r="G73" s="52"/>
    </row>
    <row r="74" spans="1:14" x14ac:dyDescent="0.25">
      <c r="G74" s="52"/>
    </row>
    <row r="75" spans="1:14" x14ac:dyDescent="0.25">
      <c r="G75" s="52"/>
    </row>
    <row r="76" spans="1:14" x14ac:dyDescent="0.25">
      <c r="G76" s="52"/>
    </row>
    <row r="77" spans="1:14" x14ac:dyDescent="0.25">
      <c r="G77" s="52"/>
    </row>
    <row r="78" spans="1:14" x14ac:dyDescent="0.25">
      <c r="G78" s="52"/>
    </row>
    <row r="79" spans="1:14" x14ac:dyDescent="0.25">
      <c r="G79" s="52"/>
      <c r="L79" t="s">
        <v>190</v>
      </c>
      <c r="M79" t="s">
        <v>190</v>
      </c>
      <c r="N79" t="s">
        <v>190</v>
      </c>
    </row>
    <row r="80" spans="1:14" x14ac:dyDescent="0.25">
      <c r="G80" s="52"/>
    </row>
    <row r="81" spans="1:7" x14ac:dyDescent="0.25">
      <c r="G81" s="52"/>
    </row>
    <row r="82" spans="1:7" x14ac:dyDescent="0.25">
      <c r="G82" s="52"/>
    </row>
    <row r="83" spans="1:7" x14ac:dyDescent="0.25">
      <c r="G83" s="52"/>
    </row>
    <row r="84" spans="1:7" x14ac:dyDescent="0.25">
      <c r="G84" s="52"/>
    </row>
    <row r="86" spans="1:7" x14ac:dyDescent="0.25">
      <c r="A86" t="str">
        <f>+A39</f>
        <v xml:space="preserve"> </v>
      </c>
    </row>
  </sheetData>
  <sortState ref="A121:E133">
    <sortCondition ref="A120"/>
  </sortState>
  <mergeCells count="9">
    <mergeCell ref="H35:J35"/>
    <mergeCell ref="E35:G35"/>
    <mergeCell ref="B35:D35"/>
    <mergeCell ref="K35:N35"/>
    <mergeCell ref="B12:D12"/>
    <mergeCell ref="E12:G12"/>
    <mergeCell ref="H12:J12"/>
    <mergeCell ref="K12:L12"/>
    <mergeCell ref="A21:C21"/>
  </mergeCells>
  <pageMargins left="0.7" right="0.7" top="0.75" bottom="0.75" header="0.3" footer="0.3"/>
  <pageSetup scale="73" orientation="landscape" r:id="rId1"/>
  <drawing r:id="rId2"/>
  <tableParts count="1">
    <tablePart r:id="rId3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25" workbookViewId="0"/>
  </sheetViews>
  <sheetFormatPr baseColWidth="10"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"/>
  <sheetViews>
    <sheetView workbookViewId="0"/>
  </sheetViews>
  <sheetFormatPr baseColWidth="10" defaultRowHeight="15" x14ac:dyDescent="0.25"/>
  <cols>
    <col min="1" max="1" width="25" customWidth="1"/>
    <col min="2" max="2" width="13.5703125" customWidth="1"/>
    <col min="3" max="3" width="17" customWidth="1"/>
    <col min="5" max="5" width="15.28515625" customWidth="1"/>
    <col min="6" max="6" width="19.42578125" customWidth="1"/>
  </cols>
  <sheetData>
    <row r="1" spans="1:6" ht="30" x14ac:dyDescent="0.25">
      <c r="A1" s="4" t="s">
        <v>294</v>
      </c>
      <c r="B1" s="48" t="s">
        <v>231</v>
      </c>
      <c r="C1" s="48" t="s">
        <v>297</v>
      </c>
      <c r="D1" s="4" t="s">
        <v>296</v>
      </c>
      <c r="E1" s="53" t="s">
        <v>301</v>
      </c>
      <c r="F1" s="53" t="s">
        <v>302</v>
      </c>
    </row>
    <row r="2" spans="1:6" x14ac:dyDescent="0.25">
      <c r="A2" s="49" t="s">
        <v>498</v>
      </c>
      <c r="B2" s="56">
        <v>7570</v>
      </c>
      <c r="C2" s="50">
        <f>+RESUMEN!D30</f>
        <v>31</v>
      </c>
      <c r="D2" s="51">
        <f>+(10000*C2)/B2</f>
        <v>40.95112285336856</v>
      </c>
      <c r="E2" s="5">
        <f>+B2/D2</f>
        <v>184.85451612903225</v>
      </c>
      <c r="F2" s="5">
        <f>SQRT(E2)</f>
        <v>13.59612136342686</v>
      </c>
    </row>
    <row r="3" spans="1:6" x14ac:dyDescent="0.25">
      <c r="A3" s="49" t="s">
        <v>211</v>
      </c>
      <c r="B3" s="56">
        <f>SUM(B2)</f>
        <v>7570</v>
      </c>
      <c r="C3" s="56">
        <f>SUM(C2)</f>
        <v>31</v>
      </c>
      <c r="D3" s="56">
        <f>SUM(D2)</f>
        <v>40.95112285336856</v>
      </c>
      <c r="E3" s="5" t="s">
        <v>190</v>
      </c>
      <c r="F3" s="6"/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R23:S23"/>
  <sheetViews>
    <sheetView topLeftCell="A5" zoomScale="130" zoomScaleNormal="130" workbookViewId="0">
      <selection activeCell="Q20" sqref="Q20"/>
    </sheetView>
  </sheetViews>
  <sheetFormatPr baseColWidth="10" defaultRowHeight="15" x14ac:dyDescent="0.25"/>
  <sheetData>
    <row r="23" spans="18:19" x14ac:dyDescent="0.25">
      <c r="R23" t="s">
        <v>190</v>
      </c>
      <c r="S23" t="s">
        <v>190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="115" zoomScaleNormal="115" workbookViewId="0"/>
  </sheetViews>
  <sheetFormatPr baseColWidth="10" defaultRowHeight="15" x14ac:dyDescent="0.25"/>
  <sheetData>
    <row r="1" spans="1:1" ht="15.75" x14ac:dyDescent="0.25">
      <c r="A1" s="54" t="s">
        <v>303</v>
      </c>
    </row>
  </sheetData>
  <pageMargins left="0.7" right="0.7" top="0.75" bottom="0.75" header="0.3" footer="0.3"/>
  <pageSetup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85"/>
  <sheetViews>
    <sheetView workbookViewId="0">
      <selection sqref="A1:B1"/>
    </sheetView>
  </sheetViews>
  <sheetFormatPr baseColWidth="10" defaultRowHeight="15" x14ac:dyDescent="0.25"/>
  <cols>
    <col min="1" max="1" width="46.28515625" style="102" customWidth="1"/>
    <col min="2" max="2" width="57.7109375" style="102" bestFit="1" customWidth="1"/>
    <col min="3" max="16384" width="11.42578125" style="102"/>
  </cols>
  <sheetData>
    <row r="1" spans="1:2" ht="21.75" customHeight="1" thickBot="1" x14ac:dyDescent="0.3">
      <c r="A1" s="175" t="s">
        <v>519</v>
      </c>
      <c r="B1" s="176"/>
    </row>
    <row r="2" spans="1:2" ht="16.5" thickTop="1" thickBot="1" x14ac:dyDescent="0.3">
      <c r="A2" s="103" t="s">
        <v>304</v>
      </c>
      <c r="B2" s="104" t="s">
        <v>274</v>
      </c>
    </row>
    <row r="3" spans="1:2" ht="15.75" thickBot="1" x14ac:dyDescent="0.3">
      <c r="A3" s="177" t="s">
        <v>305</v>
      </c>
      <c r="B3" s="178"/>
    </row>
    <row r="4" spans="1:2" ht="15.75" customHeight="1" thickBot="1" x14ac:dyDescent="0.3">
      <c r="A4" s="105" t="s">
        <v>520</v>
      </c>
      <c r="B4" s="106" t="s">
        <v>521</v>
      </c>
    </row>
    <row r="5" spans="1:2" ht="15.75" thickBot="1" x14ac:dyDescent="0.3">
      <c r="A5" s="105" t="s">
        <v>522</v>
      </c>
      <c r="B5" s="107" t="s">
        <v>523</v>
      </c>
    </row>
    <row r="6" spans="1:2" ht="15.75" thickBot="1" x14ac:dyDescent="0.3">
      <c r="A6" s="105" t="s">
        <v>524</v>
      </c>
      <c r="B6" s="108" t="s">
        <v>525</v>
      </c>
    </row>
    <row r="7" spans="1:2" ht="15.75" thickBot="1" x14ac:dyDescent="0.3">
      <c r="A7" s="105" t="s">
        <v>306</v>
      </c>
      <c r="B7" s="109" t="s">
        <v>307</v>
      </c>
    </row>
    <row r="8" spans="1:2" ht="15.75" thickBot="1" x14ac:dyDescent="0.3">
      <c r="A8" s="105" t="s">
        <v>308</v>
      </c>
      <c r="B8" s="110" t="s">
        <v>309</v>
      </c>
    </row>
    <row r="9" spans="1:2" ht="15.75" thickBot="1" x14ac:dyDescent="0.3">
      <c r="A9" s="105" t="s">
        <v>71</v>
      </c>
      <c r="B9" s="109" t="s">
        <v>310</v>
      </c>
    </row>
    <row r="10" spans="1:2" ht="15.75" thickBot="1" x14ac:dyDescent="0.3">
      <c r="A10" s="105" t="s">
        <v>311</v>
      </c>
      <c r="B10" s="110" t="s">
        <v>312</v>
      </c>
    </row>
    <row r="11" spans="1:2" ht="15.75" thickBot="1" x14ac:dyDescent="0.3">
      <c r="A11" s="105" t="s">
        <v>315</v>
      </c>
      <c r="B11" s="109" t="s">
        <v>284</v>
      </c>
    </row>
    <row r="12" spans="1:2" ht="15.75" thickBot="1" x14ac:dyDescent="0.3">
      <c r="A12" s="105" t="s">
        <v>316</v>
      </c>
      <c r="B12" s="110" t="s">
        <v>317</v>
      </c>
    </row>
    <row r="13" spans="1:2" ht="15.75" thickBot="1" x14ac:dyDescent="0.3">
      <c r="A13" s="177" t="s">
        <v>318</v>
      </c>
      <c r="B13" s="178"/>
    </row>
    <row r="14" spans="1:2" ht="15.75" thickBot="1" x14ac:dyDescent="0.3">
      <c r="A14" s="105" t="s">
        <v>319</v>
      </c>
      <c r="B14" s="111" t="s">
        <v>320</v>
      </c>
    </row>
    <row r="15" spans="1:2" ht="15.75" thickBot="1" x14ac:dyDescent="0.3">
      <c r="A15" s="105" t="s">
        <v>321</v>
      </c>
      <c r="B15" s="109" t="s">
        <v>322</v>
      </c>
    </row>
    <row r="16" spans="1:2" ht="15.75" thickBot="1" x14ac:dyDescent="0.3">
      <c r="A16" s="105" t="s">
        <v>323</v>
      </c>
      <c r="B16" s="110" t="s">
        <v>324</v>
      </c>
    </row>
    <row r="17" spans="1:2" ht="15.75" thickBot="1" x14ac:dyDescent="0.3">
      <c r="A17" s="105" t="s">
        <v>325</v>
      </c>
      <c r="B17" s="109" t="s">
        <v>326</v>
      </c>
    </row>
    <row r="18" spans="1:2" ht="15.75" thickBot="1" x14ac:dyDescent="0.3">
      <c r="A18" s="105" t="s">
        <v>327</v>
      </c>
      <c r="B18" s="110" t="s">
        <v>328</v>
      </c>
    </row>
    <row r="19" spans="1:2" ht="15.75" thickBot="1" x14ac:dyDescent="0.3">
      <c r="A19" s="105" t="s">
        <v>329</v>
      </c>
      <c r="B19" s="109" t="s">
        <v>281</v>
      </c>
    </row>
    <row r="20" spans="1:2" ht="15.75" thickBot="1" x14ac:dyDescent="0.3">
      <c r="A20" s="105" t="s">
        <v>330</v>
      </c>
      <c r="B20" s="110" t="s">
        <v>331</v>
      </c>
    </row>
    <row r="21" spans="1:2" ht="15.75" thickBot="1" x14ac:dyDescent="0.3">
      <c r="A21" s="105" t="s">
        <v>127</v>
      </c>
      <c r="B21" s="109" t="s">
        <v>332</v>
      </c>
    </row>
    <row r="22" spans="1:2" ht="15.75" thickBot="1" x14ac:dyDescent="0.3">
      <c r="A22" s="105" t="s">
        <v>333</v>
      </c>
      <c r="B22" s="110" t="s">
        <v>334</v>
      </c>
    </row>
    <row r="23" spans="1:2" ht="15.75" thickBot="1" x14ac:dyDescent="0.3">
      <c r="A23" s="105" t="s">
        <v>335</v>
      </c>
      <c r="B23" s="109" t="s">
        <v>336</v>
      </c>
    </row>
    <row r="24" spans="1:2" ht="15.75" thickBot="1" x14ac:dyDescent="0.3">
      <c r="A24" s="105" t="s">
        <v>337</v>
      </c>
      <c r="B24" s="110" t="s">
        <v>338</v>
      </c>
    </row>
    <row r="25" spans="1:2" ht="15.75" thickBot="1" x14ac:dyDescent="0.3">
      <c r="A25" s="105" t="s">
        <v>339</v>
      </c>
      <c r="B25" s="109" t="s">
        <v>340</v>
      </c>
    </row>
    <row r="26" spans="1:2" ht="15.75" thickBot="1" x14ac:dyDescent="0.3">
      <c r="A26" s="105" t="s">
        <v>341</v>
      </c>
      <c r="B26" s="110" t="s">
        <v>342</v>
      </c>
    </row>
    <row r="27" spans="1:2" ht="15.75" thickBot="1" x14ac:dyDescent="0.3">
      <c r="A27" s="105" t="s">
        <v>343</v>
      </c>
      <c r="B27" s="109" t="s">
        <v>344</v>
      </c>
    </row>
    <row r="28" spans="1:2" ht="15.75" thickBot="1" x14ac:dyDescent="0.3">
      <c r="A28" s="105" t="s">
        <v>345</v>
      </c>
      <c r="B28" s="110" t="s">
        <v>346</v>
      </c>
    </row>
    <row r="29" spans="1:2" ht="15.75" thickBot="1" x14ac:dyDescent="0.3">
      <c r="A29" s="105" t="s">
        <v>526</v>
      </c>
      <c r="B29" s="109" t="s">
        <v>349</v>
      </c>
    </row>
    <row r="30" spans="1:2" ht="15.75" thickBot="1" x14ac:dyDescent="0.3">
      <c r="A30" s="105" t="s">
        <v>350</v>
      </c>
      <c r="B30" s="110" t="s">
        <v>351</v>
      </c>
    </row>
    <row r="31" spans="1:2" ht="15.75" thickBot="1" x14ac:dyDescent="0.3">
      <c r="A31" s="105" t="s">
        <v>352</v>
      </c>
      <c r="B31" s="109" t="s">
        <v>351</v>
      </c>
    </row>
    <row r="32" spans="1:2" ht="15.75" thickBot="1" x14ac:dyDescent="0.3">
      <c r="A32" s="105" t="s">
        <v>353</v>
      </c>
      <c r="B32" s="110" t="s">
        <v>354</v>
      </c>
    </row>
    <row r="33" spans="1:2" ht="15.75" thickBot="1" x14ac:dyDescent="0.3">
      <c r="A33" s="105" t="s">
        <v>355</v>
      </c>
      <c r="B33" s="109" t="s">
        <v>356</v>
      </c>
    </row>
    <row r="34" spans="1:2" ht="15.75" thickBot="1" x14ac:dyDescent="0.3">
      <c r="A34" s="105" t="s">
        <v>357</v>
      </c>
      <c r="B34" s="110" t="s">
        <v>358</v>
      </c>
    </row>
    <row r="35" spans="1:2" ht="15.75" thickBot="1" x14ac:dyDescent="0.3">
      <c r="A35" s="105" t="s">
        <v>90</v>
      </c>
      <c r="B35" s="109" t="s">
        <v>282</v>
      </c>
    </row>
    <row r="36" spans="1:2" ht="15.75" thickBot="1" x14ac:dyDescent="0.3">
      <c r="A36" s="105" t="s">
        <v>359</v>
      </c>
      <c r="B36" s="110" t="s">
        <v>360</v>
      </c>
    </row>
    <row r="37" spans="1:2" ht="15.75" thickBot="1" x14ac:dyDescent="0.3">
      <c r="A37" s="105" t="s">
        <v>361</v>
      </c>
      <c r="B37" s="109" t="s">
        <v>362</v>
      </c>
    </row>
    <row r="38" spans="1:2" ht="15.75" thickBot="1" x14ac:dyDescent="0.3">
      <c r="A38" s="177" t="s">
        <v>363</v>
      </c>
      <c r="B38" s="178"/>
    </row>
    <row r="39" spans="1:2" ht="15.75" thickBot="1" x14ac:dyDescent="0.3">
      <c r="A39" s="105" t="s">
        <v>364</v>
      </c>
      <c r="B39" s="112" t="s">
        <v>365</v>
      </c>
    </row>
    <row r="40" spans="1:2" ht="15.75" thickBot="1" x14ac:dyDescent="0.3">
      <c r="A40" s="105" t="s">
        <v>366</v>
      </c>
      <c r="B40" s="110" t="s">
        <v>367</v>
      </c>
    </row>
    <row r="41" spans="1:2" ht="15.75" thickBot="1" x14ac:dyDescent="0.3">
      <c r="A41" s="105" t="s">
        <v>368</v>
      </c>
      <c r="B41" s="109" t="s">
        <v>328</v>
      </c>
    </row>
    <row r="42" spans="1:2" ht="15.75" thickBot="1" x14ac:dyDescent="0.3">
      <c r="A42" s="105" t="s">
        <v>369</v>
      </c>
      <c r="B42" s="110" t="s">
        <v>370</v>
      </c>
    </row>
    <row r="43" spans="1:2" ht="15.75" thickBot="1" x14ac:dyDescent="0.3">
      <c r="A43" s="105" t="s">
        <v>371</v>
      </c>
      <c r="B43" s="109" t="s">
        <v>372</v>
      </c>
    </row>
    <row r="44" spans="1:2" ht="15.75" thickBot="1" x14ac:dyDescent="0.3">
      <c r="A44" s="105" t="s">
        <v>527</v>
      </c>
      <c r="B44" s="110" t="s">
        <v>528</v>
      </c>
    </row>
    <row r="45" spans="1:2" ht="15.75" thickBot="1" x14ac:dyDescent="0.3">
      <c r="A45" s="105" t="s">
        <v>373</v>
      </c>
      <c r="B45" s="109" t="s">
        <v>374</v>
      </c>
    </row>
    <row r="46" spans="1:2" ht="15.75" thickBot="1" x14ac:dyDescent="0.3">
      <c r="A46" s="105" t="s">
        <v>375</v>
      </c>
      <c r="B46" s="110" t="s">
        <v>376</v>
      </c>
    </row>
    <row r="47" spans="1:2" ht="15.75" thickBot="1" x14ac:dyDescent="0.3">
      <c r="A47" s="105" t="s">
        <v>377</v>
      </c>
      <c r="B47" s="109" t="s">
        <v>277</v>
      </c>
    </row>
    <row r="48" spans="1:2" ht="15.75" thickBot="1" x14ac:dyDescent="0.3">
      <c r="A48" s="105" t="s">
        <v>378</v>
      </c>
      <c r="B48" s="110" t="s">
        <v>379</v>
      </c>
    </row>
    <row r="49" spans="1:2" ht="15.75" thickBot="1" x14ac:dyDescent="0.3">
      <c r="A49" s="105" t="s">
        <v>529</v>
      </c>
      <c r="B49" s="109" t="s">
        <v>380</v>
      </c>
    </row>
    <row r="50" spans="1:2" ht="15.75" thickBot="1" x14ac:dyDescent="0.3">
      <c r="A50" s="105" t="s">
        <v>381</v>
      </c>
      <c r="B50" s="110" t="s">
        <v>382</v>
      </c>
    </row>
    <row r="51" spans="1:2" ht="15.75" thickBot="1" x14ac:dyDescent="0.3">
      <c r="A51" s="105" t="s">
        <v>383</v>
      </c>
      <c r="B51" s="109" t="s">
        <v>384</v>
      </c>
    </row>
    <row r="52" spans="1:2" ht="15.75" thickBot="1" x14ac:dyDescent="0.3">
      <c r="A52" s="105" t="s">
        <v>385</v>
      </c>
      <c r="B52" s="110" t="s">
        <v>386</v>
      </c>
    </row>
    <row r="53" spans="1:2" ht="15.75" thickBot="1" x14ac:dyDescent="0.3">
      <c r="A53" s="105" t="s">
        <v>387</v>
      </c>
      <c r="B53" s="109" t="s">
        <v>388</v>
      </c>
    </row>
    <row r="54" spans="1:2" ht="15.75" thickBot="1" x14ac:dyDescent="0.3">
      <c r="A54" s="105" t="s">
        <v>389</v>
      </c>
      <c r="B54" s="110" t="s">
        <v>390</v>
      </c>
    </row>
    <row r="55" spans="1:2" ht="15.75" thickBot="1" x14ac:dyDescent="0.3">
      <c r="A55" s="105" t="s">
        <v>391</v>
      </c>
      <c r="B55" s="109" t="s">
        <v>392</v>
      </c>
    </row>
    <row r="56" spans="1:2" ht="15.75" thickBot="1" x14ac:dyDescent="0.3">
      <c r="A56" s="105" t="s">
        <v>393</v>
      </c>
      <c r="B56" s="110" t="s">
        <v>394</v>
      </c>
    </row>
    <row r="57" spans="1:2" ht="15.75" thickBot="1" x14ac:dyDescent="0.3">
      <c r="A57" s="105" t="s">
        <v>395</v>
      </c>
      <c r="B57" s="109" t="s">
        <v>396</v>
      </c>
    </row>
    <row r="58" spans="1:2" ht="15.75" thickBot="1" x14ac:dyDescent="0.3">
      <c r="A58" s="105" t="s">
        <v>397</v>
      </c>
      <c r="B58" s="110" t="s">
        <v>277</v>
      </c>
    </row>
    <row r="59" spans="1:2" ht="15.75" thickBot="1" x14ac:dyDescent="0.3">
      <c r="A59" s="105" t="s">
        <v>398</v>
      </c>
      <c r="B59" s="109" t="s">
        <v>399</v>
      </c>
    </row>
    <row r="60" spans="1:2" ht="15.75" thickBot="1" x14ac:dyDescent="0.3">
      <c r="A60" s="105" t="s">
        <v>400</v>
      </c>
      <c r="B60" s="110" t="s">
        <v>401</v>
      </c>
    </row>
    <row r="61" spans="1:2" ht="15.75" thickBot="1" x14ac:dyDescent="0.3">
      <c r="A61" s="105" t="s">
        <v>402</v>
      </c>
      <c r="B61" s="109" t="s">
        <v>403</v>
      </c>
    </row>
    <row r="62" spans="1:2" ht="15.75" thickBot="1" x14ac:dyDescent="0.3">
      <c r="A62" s="105" t="s">
        <v>404</v>
      </c>
      <c r="B62" s="110" t="s">
        <v>405</v>
      </c>
    </row>
    <row r="63" spans="1:2" ht="15.75" thickBot="1" x14ac:dyDescent="0.3">
      <c r="A63" s="105" t="s">
        <v>406</v>
      </c>
      <c r="B63" s="109" t="s">
        <v>407</v>
      </c>
    </row>
    <row r="64" spans="1:2" ht="15.75" thickBot="1" x14ac:dyDescent="0.3">
      <c r="A64" s="105" t="s">
        <v>408</v>
      </c>
      <c r="B64" s="110" t="s">
        <v>409</v>
      </c>
    </row>
    <row r="65" spans="1:2" ht="15.75" thickBot="1" x14ac:dyDescent="0.3">
      <c r="A65" s="105" t="s">
        <v>410</v>
      </c>
      <c r="B65" s="109" t="s">
        <v>411</v>
      </c>
    </row>
    <row r="66" spans="1:2" ht="15.75" thickBot="1" x14ac:dyDescent="0.3">
      <c r="A66" s="105" t="s">
        <v>412</v>
      </c>
      <c r="B66" s="110" t="s">
        <v>413</v>
      </c>
    </row>
    <row r="67" spans="1:2" ht="15.75" thickBot="1" x14ac:dyDescent="0.3">
      <c r="A67" s="105" t="s">
        <v>414</v>
      </c>
      <c r="B67" s="109" t="s">
        <v>415</v>
      </c>
    </row>
    <row r="68" spans="1:2" ht="15.75" thickBot="1" x14ac:dyDescent="0.3">
      <c r="A68" s="105" t="s">
        <v>416</v>
      </c>
      <c r="B68" s="110" t="s">
        <v>416</v>
      </c>
    </row>
    <row r="69" spans="1:2" ht="15.75" thickBot="1" x14ac:dyDescent="0.3">
      <c r="A69" s="105" t="s">
        <v>417</v>
      </c>
      <c r="B69" s="109" t="s">
        <v>418</v>
      </c>
    </row>
    <row r="70" spans="1:2" ht="15.75" thickBot="1" x14ac:dyDescent="0.3">
      <c r="A70" s="105" t="s">
        <v>337</v>
      </c>
      <c r="B70" s="110" t="s">
        <v>419</v>
      </c>
    </row>
    <row r="71" spans="1:2" ht="15.75" thickBot="1" x14ac:dyDescent="0.3">
      <c r="A71" s="105" t="s">
        <v>420</v>
      </c>
      <c r="B71" s="109" t="s">
        <v>421</v>
      </c>
    </row>
    <row r="72" spans="1:2" ht="15.75" thickBot="1" x14ac:dyDescent="0.3">
      <c r="A72" s="105" t="s">
        <v>422</v>
      </c>
      <c r="B72" s="110" t="s">
        <v>423</v>
      </c>
    </row>
    <row r="73" spans="1:2" ht="15.75" thickBot="1" x14ac:dyDescent="0.3">
      <c r="A73" s="105" t="s">
        <v>424</v>
      </c>
      <c r="B73" s="109" t="s">
        <v>425</v>
      </c>
    </row>
    <row r="74" spans="1:2" ht="15.75" thickBot="1" x14ac:dyDescent="0.3">
      <c r="A74" s="105" t="s">
        <v>426</v>
      </c>
      <c r="B74" s="110" t="s">
        <v>427</v>
      </c>
    </row>
    <row r="75" spans="1:2" ht="15.75" thickBot="1" x14ac:dyDescent="0.3">
      <c r="A75" s="105" t="s">
        <v>428</v>
      </c>
      <c r="B75" s="109" t="s">
        <v>429</v>
      </c>
    </row>
    <row r="76" spans="1:2" ht="15.75" thickBot="1" x14ac:dyDescent="0.3">
      <c r="A76" s="105" t="s">
        <v>430</v>
      </c>
      <c r="B76" s="110" t="s">
        <v>431</v>
      </c>
    </row>
    <row r="77" spans="1:2" ht="15.75" thickBot="1" x14ac:dyDescent="0.3">
      <c r="A77" s="105" t="s">
        <v>124</v>
      </c>
      <c r="B77" s="109" t="s">
        <v>285</v>
      </c>
    </row>
    <row r="78" spans="1:2" ht="15.75" thickBot="1" x14ac:dyDescent="0.3">
      <c r="A78" s="105" t="s">
        <v>432</v>
      </c>
      <c r="B78" s="110" t="s">
        <v>433</v>
      </c>
    </row>
    <row r="79" spans="1:2" ht="15.75" thickBot="1" x14ac:dyDescent="0.3">
      <c r="A79" s="105" t="s">
        <v>347</v>
      </c>
      <c r="B79" s="109" t="s">
        <v>348</v>
      </c>
    </row>
    <row r="80" spans="1:2" ht="15.75" thickBot="1" x14ac:dyDescent="0.3">
      <c r="A80" s="177" t="s">
        <v>434</v>
      </c>
      <c r="B80" s="178"/>
    </row>
    <row r="81" spans="1:2" ht="15.75" thickBot="1" x14ac:dyDescent="0.3">
      <c r="A81" s="105" t="s">
        <v>435</v>
      </c>
      <c r="B81" s="112" t="s">
        <v>436</v>
      </c>
    </row>
    <row r="82" spans="1:2" ht="15.75" thickBot="1" x14ac:dyDescent="0.3">
      <c r="A82" s="105" t="s">
        <v>437</v>
      </c>
      <c r="B82" s="110" t="s">
        <v>438</v>
      </c>
    </row>
    <row r="83" spans="1:2" ht="15.75" thickBot="1" x14ac:dyDescent="0.3">
      <c r="A83" s="105" t="s">
        <v>439</v>
      </c>
      <c r="B83" s="109" t="s">
        <v>440</v>
      </c>
    </row>
    <row r="84" spans="1:2" ht="15.75" thickBot="1" x14ac:dyDescent="0.3">
      <c r="A84" s="105" t="s">
        <v>441</v>
      </c>
      <c r="B84" s="110" t="s">
        <v>442</v>
      </c>
    </row>
    <row r="85" spans="1:2" ht="15.75" thickBot="1" x14ac:dyDescent="0.3">
      <c r="A85" s="113" t="s">
        <v>443</v>
      </c>
      <c r="B85" s="109" t="s">
        <v>444</v>
      </c>
    </row>
  </sheetData>
  <mergeCells count="5">
    <mergeCell ref="A1:B1"/>
    <mergeCell ref="A3:B3"/>
    <mergeCell ref="A13:B13"/>
    <mergeCell ref="A38:B38"/>
    <mergeCell ref="A80:B80"/>
  </mergeCells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9</vt:i4>
      </vt:variant>
    </vt:vector>
  </HeadingPairs>
  <TitlesOfParts>
    <vt:vector size="9" baseType="lpstr">
      <vt:lpstr>Portada</vt:lpstr>
      <vt:lpstr>Nombres científicos</vt:lpstr>
      <vt:lpstr>Parque Ciudad Quesada</vt:lpstr>
      <vt:lpstr>RESUMEN</vt:lpstr>
      <vt:lpstr>Gráficos</vt:lpstr>
      <vt:lpstr>Uso actual parques</vt:lpstr>
      <vt:lpstr>Mapa Zona de vida e hidrología</vt:lpstr>
      <vt:lpstr>Mapa Parque Ciudad Quesada</vt:lpstr>
      <vt:lpstr>Especies remplazo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Carvajal Barrientos Silvia</dc:creator>
  <cp:lastModifiedBy>Flores Lezcano Edgar</cp:lastModifiedBy>
  <cp:lastPrinted>2016-03-02T16:19:44Z</cp:lastPrinted>
  <dcterms:created xsi:type="dcterms:W3CDTF">2015-12-15T17:39:24Z</dcterms:created>
  <dcterms:modified xsi:type="dcterms:W3CDTF">2016-11-08T20:58:46Z</dcterms:modified>
</cp:coreProperties>
</file>